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OA" sheetId="1" r:id="rId1"/>
    <sheet name="SchA" sheetId="2" r:id="rId2"/>
    <sheet name="SchB" sheetId="3" r:id="rId3"/>
    <sheet name="SchC" sheetId="4" r:id="rId4"/>
    <sheet name="SchD" sheetId="5" r:id="rId5"/>
    <sheet name="SchE" sheetId="6" r:id="rId6"/>
    <sheet name="SchF" sheetId="7" r:id="rId7"/>
    <sheet name="SchG" sheetId="8" r:id="rId8"/>
    <sheet name="SchH" sheetId="9" r:id="rId9"/>
    <sheet name="SchI" sheetId="10" r:id="rId10"/>
    <sheet name="SchJ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'SchA'!$A$1:$G$17</definedName>
    <definedName name="_xlnm.Print_Area" localSheetId="2">'SchB'!$A$1:$G$23</definedName>
    <definedName name="_xlnm.Print_Area" localSheetId="3">'SchC'!$A$1:$D$28</definedName>
    <definedName name="_xlnm.Print_Area" localSheetId="4">'SchD'!$A$1:$L$52</definedName>
    <definedName name="_xlnm.Print_Area" localSheetId="5">'SchE'!$A$1:$F$17</definedName>
    <definedName name="_xlnm.Print_Area" localSheetId="6">'SchF'!$A$1:$D$15</definedName>
    <definedName name="_xlnm.Print_Area" localSheetId="7">'SchG'!$A$1:$E$208</definedName>
    <definedName name="_xlnm.Print_Area" localSheetId="8">'SchH'!$A$1:$G$21</definedName>
    <definedName name="_xlnm.Print_Area" localSheetId="9">'SchI'!$A$1:$D$19</definedName>
    <definedName name="_xlnm.Print_Area" localSheetId="10">'SchJ'!$A$1:$E$26</definedName>
    <definedName name="_xlnm.Print_Area" localSheetId="0">'SOA'!$A$1:$I$89</definedName>
    <definedName name="_xlnm.Print_Titles" localSheetId="7">'SchG'!$1:$5</definedName>
  </definedNames>
  <calcPr fullCalcOnLoad="1"/>
</workbook>
</file>

<file path=xl/sharedStrings.xml><?xml version="1.0" encoding="utf-8"?>
<sst xmlns="http://schemas.openxmlformats.org/spreadsheetml/2006/main" count="568" uniqueCount="435">
  <si>
    <t>Statement Of Affairs</t>
  </si>
  <si>
    <t>FORM 61</t>
  </si>
  <si>
    <t>Companies Act, 1965</t>
  </si>
  <si>
    <t>STATEMENT OF AFFAIRS</t>
  </si>
  <si>
    <t>MAXISEGAR SDN BHD</t>
  </si>
  <si>
    <t>(Company No. 105096-V)</t>
  </si>
  <si>
    <t>Valuation</t>
  </si>
  <si>
    <t xml:space="preserve">(for each entry </t>
  </si>
  <si>
    <t>Estimated</t>
  </si>
  <si>
    <t>show whether</t>
  </si>
  <si>
    <t>Realisable</t>
  </si>
  <si>
    <t>cost or net</t>
  </si>
  <si>
    <t>Values</t>
  </si>
  <si>
    <t>book amount)</t>
  </si>
  <si>
    <t>RM</t>
  </si>
  <si>
    <t>Assets not specifically charged :</t>
  </si>
  <si>
    <t>a</t>
  </si>
  <si>
    <t>Real estate as detailed in Schedule A</t>
  </si>
  <si>
    <t>b</t>
  </si>
  <si>
    <t>c</t>
  </si>
  <si>
    <t>Cash on hand</t>
  </si>
  <si>
    <t>d</t>
  </si>
  <si>
    <t>Cash at bank</t>
  </si>
  <si>
    <t>e</t>
  </si>
  <si>
    <t>Stock as detailed in inventory</t>
  </si>
  <si>
    <t>f</t>
  </si>
  <si>
    <t xml:space="preserve">Work in progress </t>
  </si>
  <si>
    <t>g</t>
  </si>
  <si>
    <t>Plant and equipment as detailed in inventory</t>
  </si>
  <si>
    <t>h</t>
  </si>
  <si>
    <t>Other assets as detailed in Schedule C</t>
  </si>
  <si>
    <t>Sub-Total</t>
  </si>
  <si>
    <t>Assets subject to specific charges</t>
  </si>
  <si>
    <t xml:space="preserve"> </t>
  </si>
  <si>
    <t>Less amounts owing as detailed in Schedule D</t>
  </si>
  <si>
    <t>Total Assets</t>
  </si>
  <si>
    <t>Total Estimated Realisable Values</t>
  </si>
  <si>
    <t>Less preferential creditors entitled to priority over the holders</t>
  </si>
  <si>
    <t>of debentures under any floating charged as detailed in schedule E</t>
  </si>
  <si>
    <t>Less amounts owing and secured by debenture or floating charge</t>
  </si>
  <si>
    <t>over company’s assets to</t>
  </si>
  <si>
    <t>Less preferential creditors as detailed in Schedule F</t>
  </si>
  <si>
    <t>Creditors (unsecured)</t>
  </si>
  <si>
    <t>as detailed in Schedule G</t>
  </si>
  <si>
    <t>Amount claimed (RM)</t>
  </si>
  <si>
    <t xml:space="preserve">book amount) </t>
  </si>
  <si>
    <t>Balances owing to partly secured creditors</t>
  </si>
  <si>
    <t>as detailed in Schedule H</t>
  </si>
  <si>
    <t>Total Claims (RM)</t>
  </si>
  <si>
    <t>Security Held (RM)</t>
  </si>
  <si>
    <t>Contingent assets (RM)</t>
  </si>
  <si>
    <t xml:space="preserve">Estimated to produce as detailed </t>
  </si>
  <si>
    <t>in Schedule I</t>
  </si>
  <si>
    <t>Contigent liabilities (RM)</t>
  </si>
  <si>
    <t>Estimated to rank as detailed in Schedule J</t>
  </si>
  <si>
    <t>Estimated deficiency or</t>
  </si>
  <si>
    <t>Estimated surplus</t>
  </si>
  <si>
    <t>(Subject to costs of administration liquidation)</t>
  </si>
  <si>
    <t>Share Capital</t>
  </si>
  <si>
    <t>Issued</t>
  </si>
  <si>
    <t>Paid Up</t>
  </si>
  <si>
    <t>SCHEDULE A</t>
  </si>
  <si>
    <t>Real Estate</t>
  </si>
  <si>
    <t>Address and Description of Property</t>
  </si>
  <si>
    <t>Cost Price or Book Value</t>
  </si>
  <si>
    <t>Estimated Realisable Value</t>
  </si>
  <si>
    <t>Valuation for rating Purposes</t>
  </si>
  <si>
    <t>Particulars of Tenancy</t>
  </si>
  <si>
    <t>Where Possession of Deeds may be Obtained</t>
  </si>
  <si>
    <t>Short Particulars of Title</t>
  </si>
  <si>
    <t>Mukim of Petaling, Daerah Petaling, Selangor Darul Ehsan</t>
  </si>
  <si>
    <t>Land held for development</t>
  </si>
  <si>
    <t>GM189 Lot 2323 and GM190 Lot 2324</t>
  </si>
  <si>
    <t>REFF : X2</t>
  </si>
  <si>
    <t>SCHEDULE B</t>
  </si>
  <si>
    <t>REFF : X3</t>
  </si>
  <si>
    <t>Sundry Debtors (Including Loan Debtors)</t>
  </si>
  <si>
    <t>Name</t>
  </si>
  <si>
    <t>Nature</t>
  </si>
  <si>
    <t>Amount</t>
  </si>
  <si>
    <t>Deficiency</t>
  </si>
  <si>
    <t>Particulars</t>
  </si>
  <si>
    <t xml:space="preserve">Explanation of </t>
  </si>
  <si>
    <t>PRIOR REVIEW</t>
  </si>
  <si>
    <t>VARIANCE</t>
  </si>
  <si>
    <t>INDEX REFF</t>
  </si>
  <si>
    <t>of Security</t>
  </si>
  <si>
    <t>(if any) Held</t>
  </si>
  <si>
    <t>D2 2/7</t>
  </si>
  <si>
    <t>D2 1/7</t>
  </si>
  <si>
    <t>Intelbest Corporation Sdn Bhd</t>
  </si>
  <si>
    <t>JTC - Alienation &amp; Subdivision survey fee</t>
  </si>
  <si>
    <t xml:space="preserve">Jurukur Terra Consult </t>
  </si>
  <si>
    <t>LT Sdn Bhd</t>
  </si>
  <si>
    <t xml:space="preserve">Other debtors </t>
  </si>
  <si>
    <t>K1 1/1</t>
  </si>
  <si>
    <t>Puncak Kesuma Sdn Bhd</t>
  </si>
  <si>
    <t>SAP Air Hitam Properties Sdn Bhd</t>
  </si>
  <si>
    <t>Tujuan Ehsan Sdn Bhd</t>
  </si>
  <si>
    <t>Venue Venture Sdn Bhd</t>
  </si>
  <si>
    <t>SCHEDULE C</t>
  </si>
  <si>
    <t>REFF : X4</t>
  </si>
  <si>
    <t>Other Assets</t>
  </si>
  <si>
    <t>Description of Deposit or Investment</t>
  </si>
  <si>
    <t>Cost</t>
  </si>
  <si>
    <t>Amount Realisable</t>
  </si>
  <si>
    <t xml:space="preserve">Deposits :- </t>
  </si>
  <si>
    <t>MPAJ, MPPJ, MPSJ</t>
  </si>
  <si>
    <t>Telephone</t>
  </si>
  <si>
    <t>TNB</t>
  </si>
  <si>
    <t>Water</t>
  </si>
  <si>
    <t>Others</t>
  </si>
  <si>
    <t>Maxisegar Construction Sdn Bhd</t>
  </si>
  <si>
    <t>Share of profit pay to Joint-Venture partner</t>
  </si>
  <si>
    <t>SCHEDULE D</t>
  </si>
  <si>
    <t>REFF : X5</t>
  </si>
  <si>
    <t>Assets Subject to Specific Charges, Liens, Mortgages, Bills of Sale or Hire Purchase Agreements</t>
  </si>
  <si>
    <t>Description of Assets</t>
  </si>
  <si>
    <t>Date Charge Given</t>
  </si>
  <si>
    <t>Description of Charge</t>
  </si>
  <si>
    <t>Holder of Charge</t>
  </si>
  <si>
    <t>Description of Other Charge</t>
  </si>
  <si>
    <t>Holder of Other Charge</t>
  </si>
  <si>
    <t>Terms of Repayment</t>
  </si>
  <si>
    <t>Cost or Book Value</t>
  </si>
  <si>
    <t>Acre</t>
  </si>
  <si>
    <t>Rate/Acre</t>
  </si>
  <si>
    <t>Amount Owing under Charge</t>
  </si>
  <si>
    <t>Taman Puncak Jalil</t>
  </si>
  <si>
    <t>HS(D) 201980 PT 62420</t>
  </si>
  <si>
    <t>1st party 1st legal charge</t>
  </si>
  <si>
    <t xml:space="preserve">Abrar Discounts Bhd </t>
  </si>
  <si>
    <t>HS(D) 201976 PT 59170</t>
  </si>
  <si>
    <t>HS(D) 201978 PT 60227</t>
  </si>
  <si>
    <t>HS(D) 201979 PT 61372</t>
  </si>
  <si>
    <t>HS(D) 201981 PT 62421</t>
  </si>
  <si>
    <t>Batang Berjuntai</t>
  </si>
  <si>
    <t>HS(D) 5714 PT5626</t>
  </si>
  <si>
    <t>1st party 2nd charge</t>
  </si>
  <si>
    <t>3rd party 1st charge</t>
  </si>
  <si>
    <t>TA First Credit Sdn Bhd</t>
  </si>
  <si>
    <t>HS(D) 5715 PT5627</t>
  </si>
  <si>
    <t>HS(D) 5716 PT5628</t>
  </si>
  <si>
    <t>HS(D) 5717 PT5629</t>
  </si>
  <si>
    <t>HS(D) 5718 PT5630</t>
  </si>
  <si>
    <t>Sub-total</t>
  </si>
  <si>
    <t>HS(D) 5740 PT830</t>
  </si>
  <si>
    <t>HS(D) 5741 PT831</t>
  </si>
  <si>
    <t>HS(D) 5742 PT832</t>
  </si>
  <si>
    <t>HS(D) 5743 PT833</t>
  </si>
  <si>
    <t>HS(D) 5744 PT834</t>
  </si>
  <si>
    <t>HS(D) 5745 PT835</t>
  </si>
  <si>
    <t>HS(D) 5746 PT836</t>
  </si>
  <si>
    <t>HS(D) 5747 PT837</t>
  </si>
  <si>
    <t>HS(D) 5748 PT838</t>
  </si>
  <si>
    <t>HS(D) 5749 PT839</t>
  </si>
  <si>
    <t>HS(D) 5750 PT840</t>
  </si>
  <si>
    <t>HS(D) 5704 PT5616</t>
  </si>
  <si>
    <t>HS(D) 5705 PT5617</t>
  </si>
  <si>
    <t>HS(D) 5707 PT5619</t>
  </si>
  <si>
    <t>HS(D) 5708 PT5620</t>
  </si>
  <si>
    <t>HS(D) 5709 PT5621</t>
  </si>
  <si>
    <t>HS(D) 5710 PT5622</t>
  </si>
  <si>
    <t>HS(D) 5711 PT5623</t>
  </si>
  <si>
    <t>HS(D) 5712 PT5624</t>
  </si>
  <si>
    <t>HS(D) 5713 PT5625</t>
  </si>
  <si>
    <t>HS(D) 5706 PT5618</t>
  </si>
  <si>
    <t>EON Bank</t>
  </si>
  <si>
    <t>SCHEDULE E</t>
  </si>
  <si>
    <t>Preferential Creditors Entitled to Priority over the Holders of Debentures under any Floating Charge</t>
  </si>
  <si>
    <t>Employees' Name and Address</t>
  </si>
  <si>
    <t>Wages</t>
  </si>
  <si>
    <t>Holiday Pay</t>
  </si>
  <si>
    <t>Long Service Leave</t>
  </si>
  <si>
    <t>Estimated Liability</t>
  </si>
  <si>
    <t xml:space="preserve">    N/A</t>
  </si>
  <si>
    <t>REFF : X6</t>
  </si>
  <si>
    <t>SCHEDULE F</t>
  </si>
  <si>
    <t>REFF : X7</t>
  </si>
  <si>
    <t>Preferential Creditors (Other than those Detailed in Schedule E)</t>
  </si>
  <si>
    <t>Name and Address of Preferential Creditors</t>
  </si>
  <si>
    <t>Description of Amount Owing</t>
  </si>
  <si>
    <t>Amount Owing</t>
  </si>
  <si>
    <t>Inland Revenue Board</t>
  </si>
  <si>
    <t>Income Tax Payable</t>
  </si>
  <si>
    <t>Balance Sheet + Other creditors listing (H4 1/1)</t>
  </si>
  <si>
    <t>Balance Sheet  : Notes to the account N12</t>
  </si>
  <si>
    <t>SCHEDULE G</t>
  </si>
  <si>
    <t>Unsecured Creditors</t>
  </si>
  <si>
    <t>Name and Address of Creditors</t>
  </si>
  <si>
    <t>Amount as per Management Accounts</t>
  </si>
  <si>
    <t>Amount Admitted as Owing Pending Proof of Debt Exercise</t>
  </si>
  <si>
    <t>Reason for Dispute Amount (if any)</t>
  </si>
  <si>
    <t>Abrar Discount Berhad</t>
  </si>
  <si>
    <t>All Glory Construction S/B</t>
  </si>
  <si>
    <t>Alpway Engineering</t>
  </si>
  <si>
    <t>Ansah S/B</t>
  </si>
  <si>
    <t>Apecon S/B</t>
  </si>
  <si>
    <t>Approach Network S/B</t>
  </si>
  <si>
    <t>Arab Malaysian Merchant Bank Berhad</t>
  </si>
  <si>
    <t>Architects Associates</t>
  </si>
  <si>
    <t>Arkitek Binarjaya</t>
  </si>
  <si>
    <t>Arkitek E.A S/B</t>
  </si>
  <si>
    <t>Arkitek N. Kang</t>
  </si>
  <si>
    <t>Bena Teliti Enterprise</t>
  </si>
  <si>
    <t>Bendahari Negari Selangor</t>
  </si>
  <si>
    <t>Bendahari Negeri selangor - BB</t>
  </si>
  <si>
    <t>Biscom Construction S/B</t>
  </si>
  <si>
    <t>Brilliant Channel Marketing Mgt</t>
  </si>
  <si>
    <t>BTM Security Services S/B</t>
  </si>
  <si>
    <t>C.S.LIM Construction &amp; Trading</t>
  </si>
  <si>
    <t>CCS Electrical</t>
  </si>
  <si>
    <t>Century Century Electric. Servc.</t>
  </si>
  <si>
    <t>Chong Yam Electric S/B</t>
  </si>
  <si>
    <t>Colliers Jordan Lee &amp; Jaafar</t>
  </si>
  <si>
    <t>Crayon Creatives S/B</t>
  </si>
  <si>
    <t>De Ideal Renovation</t>
  </si>
  <si>
    <t>Projet Malaysia Sdn Bhd</t>
  </si>
  <si>
    <t>Elecsys Powerline Sys. S/B</t>
  </si>
  <si>
    <t>Fern Florist &amp; Nursery</t>
  </si>
  <si>
    <t>Flora Damai S/B</t>
  </si>
  <si>
    <t>Formgate Security Protection S/B</t>
  </si>
  <si>
    <t>Gagasan Teguh S/B</t>
  </si>
  <si>
    <t>Gan, Ho &amp; Razlan Hadri</t>
  </si>
  <si>
    <t>Geliga Semarak (M) S/B</t>
  </si>
  <si>
    <t>Gloden Channel Services</t>
  </si>
  <si>
    <t>Gloden Contribution</t>
  </si>
  <si>
    <t>Glory Construction</t>
  </si>
  <si>
    <t>Gra Architects Sdn Bhd</t>
  </si>
  <si>
    <t>H &amp; B Enterprise</t>
  </si>
  <si>
    <t>Har Soon Onn Construction</t>
  </si>
  <si>
    <t>Hee Hock Piling S/B</t>
  </si>
  <si>
    <t>High Century S/B</t>
  </si>
  <si>
    <t>Hup Yee Engineering Works</t>
  </si>
  <si>
    <t>Hup-Leck Electrical S/B</t>
  </si>
  <si>
    <t>Jabatan Pengairan Dan Saliran Negeri Selangor</t>
  </si>
  <si>
    <t>Jabatan Perkhidmatan Pembetungan</t>
  </si>
  <si>
    <t>James Chin Architect</t>
  </si>
  <si>
    <t>Jernih Water Engineering</t>
  </si>
  <si>
    <t>Jinaco Jaya Security Services S/B</t>
  </si>
  <si>
    <t>Jurukur Terra Consult</t>
  </si>
  <si>
    <t>Kasuhada S/B</t>
  </si>
  <si>
    <t>Kawalan Keselamatan Perkasa</t>
  </si>
  <si>
    <t>KDEB : Bridging Loan Interest</t>
  </si>
  <si>
    <t>KEB Builders S/B</t>
  </si>
  <si>
    <t>Kemudi Usaha Sdn Bhd</t>
  </si>
  <si>
    <t>Keuro Trading Sdn Bhd</t>
  </si>
  <si>
    <t>Khoo King Keat Trad.&amp;Trans. S/B</t>
  </si>
  <si>
    <t>Konajaya S/B</t>
  </si>
  <si>
    <t>KPD Security Services Sdn Bhd</t>
  </si>
  <si>
    <t>Kuero Leasing Sdn Bhd</t>
  </si>
  <si>
    <t>Kumpulan Darul Ehsan Berhad</t>
  </si>
  <si>
    <t>Lebbey Sdn Bhd</t>
  </si>
  <si>
    <t>Lee Landscape</t>
  </si>
  <si>
    <t>Lembaga Jurukur Tanah Semenanjung</t>
  </si>
  <si>
    <t>Leoh Builders S/B</t>
  </si>
  <si>
    <t>Letrick Bandar Hup Seng S/B</t>
  </si>
  <si>
    <t>Letrik P.J. Union S/B</t>
  </si>
  <si>
    <t>Lico Engineering Works</t>
  </si>
  <si>
    <t>Lohamani Enterprise</t>
  </si>
  <si>
    <t>Madani Security Services S/B</t>
  </si>
  <si>
    <t>Magnabina Construction</t>
  </si>
  <si>
    <t>Majlis Bandaraya Johore Bahru</t>
  </si>
  <si>
    <t>Majlis Daerah Hulu Selangor</t>
  </si>
  <si>
    <t>Majlis Daerah Kuala Selangor</t>
  </si>
  <si>
    <t>Majlis Perbadanan Subang Jaya</t>
  </si>
  <si>
    <t>Majlis Perbandaran Petaling Jaya</t>
  </si>
  <si>
    <t>Master Testing Services S/B</t>
  </si>
  <si>
    <t>Master Waves S/B</t>
  </si>
  <si>
    <t>Materials Testing Lab. S/B</t>
  </si>
  <si>
    <t>Max Court Construction S/B</t>
  </si>
  <si>
    <t>Meche System S/B</t>
  </si>
  <si>
    <t>Medan Koleksi S/B</t>
  </si>
  <si>
    <t>Media Base Advertising S/B</t>
  </si>
  <si>
    <t>Media Signs Sdn Bhd</t>
  </si>
  <si>
    <t>Microtac Bina S/B</t>
  </si>
  <si>
    <t xml:space="preserve">Ngee Hup Tinsmith </t>
  </si>
  <si>
    <t>Panacon Enterprise</t>
  </si>
  <si>
    <t>Park World Recreation S/B</t>
  </si>
  <si>
    <t>Pembinaan Destinasi Setia Jaya</t>
  </si>
  <si>
    <t>Pembinaan KSJ</t>
  </si>
  <si>
    <t>Pembinaan Maharaya S/B</t>
  </si>
  <si>
    <t>Pembinaan Maju Perkasa</t>
  </si>
  <si>
    <t>Pembinaan Semesta Berjaya</t>
  </si>
  <si>
    <t>Project 33 Construction S/B</t>
  </si>
  <si>
    <t>Pro-Landscape Structure S/B</t>
  </si>
  <si>
    <t>Pro-Nature S/B</t>
  </si>
  <si>
    <t>Provision for irritigattion cost - Batang Berjuntai</t>
  </si>
  <si>
    <t>RCC Aerodata</t>
  </si>
  <si>
    <t>Red Force Security Services Sdn Bhd</t>
  </si>
  <si>
    <t>Reinforced Earth Mngt Servc.</t>
  </si>
  <si>
    <t>Rira Bina S/B</t>
  </si>
  <si>
    <t>SA Architects Sdn Bhd</t>
  </si>
  <si>
    <t>Saga Fire Eng. S/B</t>
  </si>
  <si>
    <t>Salam Kurnia Build. S/B</t>
  </si>
  <si>
    <t>Sandar Bina S/B</t>
  </si>
  <si>
    <t>SAP Holdings Berhad</t>
  </si>
  <si>
    <t>Savechem S/B</t>
  </si>
  <si>
    <t>Security-Pro Protection &amp; Security</t>
  </si>
  <si>
    <t>Semaian Intan Maju</t>
  </si>
  <si>
    <t>Setech Engineering S/B</t>
  </si>
  <si>
    <t>SK Brothers Realty &amp; General Services</t>
  </si>
  <si>
    <t>Solid Horizon S/B</t>
  </si>
  <si>
    <t>Sri Binaraya S/B</t>
  </si>
  <si>
    <t>SST Kenanga Enterprise</t>
  </si>
  <si>
    <t>Star CMS Security</t>
  </si>
  <si>
    <t>Star Everest</t>
  </si>
  <si>
    <t>Sugu Construction S/B</t>
  </si>
  <si>
    <t>Syarikat Bekalan Air Selangor Sdn Bhd</t>
  </si>
  <si>
    <t xml:space="preserve">Syarikat Kejuruteraan Letrik Focus </t>
  </si>
  <si>
    <t xml:space="preserve">Syarikat Tukang Besi Chze Tong </t>
  </si>
  <si>
    <t>T &amp; T Pacific S/B</t>
  </si>
  <si>
    <t>TCB Resources Sdn Bhd</t>
  </si>
  <si>
    <t>Team Concrete Products</t>
  </si>
  <si>
    <t>Techno Mills (M) S/B</t>
  </si>
  <si>
    <t>Teik Chee (Goh Khoay) S/B</t>
  </si>
  <si>
    <t>Telekom Malaysia Berhad</t>
  </si>
  <si>
    <t>Test S/B</t>
  </si>
  <si>
    <t>Three Link S/B</t>
  </si>
  <si>
    <t>TIS Computer System S/B</t>
  </si>
  <si>
    <t>Tuah Design</t>
  </si>
  <si>
    <t>Ufuk Rata S/B</t>
  </si>
  <si>
    <t>United Tractor &amp; Earthwork</t>
  </si>
  <si>
    <t>Universal Drillers S/B</t>
  </si>
  <si>
    <t>VS Viswa &amp; Co</t>
  </si>
  <si>
    <t>Wah Kiew Printing</t>
  </si>
  <si>
    <t>WCT Engineering Bhd</t>
  </si>
  <si>
    <t>Yao Seng Construction Works</t>
  </si>
  <si>
    <t>Yap Yok Chun</t>
  </si>
  <si>
    <t>Yeap &amp; Yong</t>
  </si>
  <si>
    <t>Yek Seng Chow</t>
  </si>
  <si>
    <t>Yitson Enterprise</t>
  </si>
  <si>
    <t>YL Adv Enterprise</t>
  </si>
  <si>
    <t>Yong Mun Construction</t>
  </si>
  <si>
    <t>SCHEDULE H</t>
  </si>
  <si>
    <t>Partly Secured Creditors</t>
  </si>
  <si>
    <t>Particulars of Security Held</t>
  </si>
  <si>
    <t>Nature of Security</t>
  </si>
  <si>
    <t>Estimated Value of Security Held</t>
  </si>
  <si>
    <t>Amount Owing to Creditors</t>
  </si>
  <si>
    <t>Amount Estimated to Rank as Unsecured</t>
  </si>
  <si>
    <t>N/A</t>
  </si>
  <si>
    <t>REFF : X9</t>
  </si>
  <si>
    <t>SCHEDULE I</t>
  </si>
  <si>
    <t>Contingent Assets</t>
  </si>
  <si>
    <t>Gross Assets</t>
  </si>
  <si>
    <t>Estimated to Produce</t>
  </si>
  <si>
    <t>REFF : X10</t>
  </si>
  <si>
    <t>SCHEDULE J</t>
  </si>
  <si>
    <t>REFF : X11</t>
  </si>
  <si>
    <t>Contingent Liabilities</t>
  </si>
  <si>
    <t>Name and Address of Creditor</t>
  </si>
  <si>
    <t>Nature of Liability</t>
  </si>
  <si>
    <t>Gross Liability</t>
  </si>
  <si>
    <t>Estimated to Rank for</t>
  </si>
  <si>
    <t>Puchasers</t>
  </si>
  <si>
    <t>Balance sheet  AJE 11 + AJE 12</t>
  </si>
  <si>
    <t>Provision for liquidation fees</t>
  </si>
  <si>
    <t>Balance sheet   AJE 13</t>
  </si>
  <si>
    <t>Balance sheet   AJE 16</t>
  </si>
  <si>
    <t>I hereby certify that the particulars contained in the above statement of affairs are true to the best</t>
  </si>
  <si>
    <t>of my knowledge and belief.</t>
  </si>
  <si>
    <t>Dated this…………day of……………………….., 20………..</t>
  </si>
  <si>
    <t>(Signature)…………………………………………….</t>
  </si>
  <si>
    <t>Arkitek Rekaria</t>
  </si>
  <si>
    <t>Advent Tar Consultant Sdn Bhd</t>
  </si>
  <si>
    <t>Deloitte Kassim Chan Tax Services</t>
  </si>
  <si>
    <t xml:space="preserve">Tenaga Nasional Berhad </t>
  </si>
  <si>
    <t>1</t>
  </si>
  <si>
    <t>PA International Property Consultants (KL) S/B</t>
  </si>
  <si>
    <t>Perniagaan Dan Perkhid. Elektri.</t>
  </si>
  <si>
    <t>Kumpulan Europlus Berhad</t>
  </si>
  <si>
    <t>Chong &amp; Rakan-Rakan Consulting</t>
  </si>
  <si>
    <t>East Orient Consult</t>
  </si>
  <si>
    <t>Europasia Engineering</t>
  </si>
  <si>
    <t>Erinco Sdn Bhd</t>
  </si>
  <si>
    <t>EDP Consulting</t>
  </si>
  <si>
    <t>DSP (M) Sdn Bhd</t>
  </si>
  <si>
    <t>Geoplanner Consulting</t>
  </si>
  <si>
    <t>Greenville Landscape</t>
  </si>
  <si>
    <t>Henry Buther</t>
  </si>
  <si>
    <t>Hussein &amp; Loh, Architects</t>
  </si>
  <si>
    <t>In Project Resources</t>
  </si>
  <si>
    <t>JB Bergabung</t>
  </si>
  <si>
    <t>JTC Planners</t>
  </si>
  <si>
    <t>Jururanccang Gemilang</t>
  </si>
  <si>
    <t>Jurutera Prima Selatan</t>
  </si>
  <si>
    <t>Jurutera TSSC Lim</t>
  </si>
  <si>
    <t>KF Gan Architect</t>
  </si>
  <si>
    <t>KTL Sdn Bhd</t>
  </si>
  <si>
    <t>L &amp; K Sdn Bhd</t>
  </si>
  <si>
    <t>MKSK Landscape</t>
  </si>
  <si>
    <t>Nik James Ferrie Arkitek</t>
  </si>
  <si>
    <t>Noble Existence</t>
  </si>
  <si>
    <t>Nova Design Sdn Bhd</t>
  </si>
  <si>
    <t>Perunding KPR</t>
  </si>
  <si>
    <t>Perunding LC</t>
  </si>
  <si>
    <t>Perunding OCS</t>
  </si>
  <si>
    <t>Perunding Rekamaju</t>
  </si>
  <si>
    <t>Seniwisma Architects</t>
  </si>
  <si>
    <t>Sigma Jelas Engineers</t>
  </si>
  <si>
    <t>Jabatan Bomba Dan Penyalamat Malaysia</t>
  </si>
  <si>
    <t>Indah Water Konsortium Sdn Bhd</t>
  </si>
  <si>
    <t>Maju Jaya M &amp; E Enterprise</t>
  </si>
  <si>
    <t>Tekal Perkasa Sdn Bhd</t>
  </si>
  <si>
    <t>Ambang Vista Sdn Bhd</t>
  </si>
  <si>
    <t xml:space="preserve">Date :  </t>
  </si>
  <si>
    <t>B-Lee Architect</t>
  </si>
  <si>
    <t>Baker Tilly Monteiro Heng</t>
  </si>
  <si>
    <t>Docuprint Trading</t>
  </si>
  <si>
    <t>Kawalan Keselamatan Sentral (M) Sdn Bhd</t>
  </si>
  <si>
    <t>Perbandaran Pengurusan Pandan Ville</t>
  </si>
  <si>
    <t>Perkasa Jati Holdings Sdn Bhd</t>
  </si>
  <si>
    <t>Talam Corporation Bhd - Ultimate Holding Company</t>
  </si>
  <si>
    <t>Teh Suria Services Sdn Bhd</t>
  </si>
  <si>
    <t>TLST Sdn Bhd</t>
  </si>
  <si>
    <t>Maintenance Deposits/Amount recoverable</t>
  </si>
  <si>
    <t>Delta Force Security Services Sdn Bhd</t>
  </si>
  <si>
    <t>Itizam Bina Maju Sdn Bhd</t>
  </si>
  <si>
    <t>Sundry debtors as detailed in Schedule B</t>
  </si>
  <si>
    <t>= 31,525,376.69 + 10,515,291+2443,216.69</t>
  </si>
  <si>
    <t xml:space="preserve">LAD - Puchasers </t>
  </si>
  <si>
    <t>Fixed Deposit</t>
  </si>
  <si>
    <t xml:space="preserve">Celcom </t>
  </si>
  <si>
    <t>Rental Deposit</t>
  </si>
  <si>
    <t>Monty Properties Sdn Bhd</t>
  </si>
  <si>
    <t>Free Routes</t>
  </si>
  <si>
    <t>Refundable to Purchaser  &amp; others</t>
  </si>
  <si>
    <t>Nazri Aziz &amp; Wong</t>
  </si>
  <si>
    <t>ANK Associate</t>
  </si>
  <si>
    <t>Wong Chee Ming</t>
  </si>
  <si>
    <t>Trade Debtors</t>
  </si>
  <si>
    <t>Terbau Properties Sdn Bhd</t>
  </si>
  <si>
    <t>Tebrau Height Development Sdn Bhd</t>
  </si>
  <si>
    <t>3rd March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</si>
</sst>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#,##0\)"/>
    <numFmt numFmtId="165" formatCode="#,##0.00_ ;[Red]\-#,##0.00\ "/>
    <numFmt numFmtId="166" formatCode="#,##0_ ;[Red]\-#,##0\ 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NewRomanPS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38" fontId="2" fillId="0" borderId="0">
      <alignment/>
      <protection/>
    </xf>
    <xf numFmtId="38" fontId="2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3" fillId="0" borderId="0">
      <alignment/>
      <protection/>
    </xf>
    <xf numFmtId="37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50" applyNumberFormat="1" applyFont="1" applyFill="1">
      <alignment/>
      <protection/>
    </xf>
    <xf numFmtId="37" fontId="3" fillId="0" borderId="0" xfId="44" applyNumberFormat="1" applyFont="1" applyFill="1" applyAlignment="1">
      <alignment/>
    </xf>
    <xf numFmtId="39" fontId="3" fillId="0" borderId="0" xfId="44" applyNumberFormat="1" applyFont="1" applyFill="1" applyAlignment="1">
      <alignment/>
    </xf>
    <xf numFmtId="0" fontId="2" fillId="0" borderId="0" xfId="61" applyNumberFormat="1">
      <alignment/>
      <protection/>
    </xf>
    <xf numFmtId="0" fontId="3" fillId="0" borderId="0" xfId="50" applyNumberFormat="1" applyFont="1">
      <alignment/>
      <protection/>
    </xf>
    <xf numFmtId="37" fontId="3" fillId="0" borderId="0" xfId="44" applyNumberFormat="1" applyFont="1" applyAlignment="1">
      <alignment/>
    </xf>
    <xf numFmtId="37" fontId="3" fillId="0" borderId="0" xfId="44" applyNumberFormat="1" applyFont="1" applyAlignment="1">
      <alignment horizontal="center"/>
    </xf>
    <xf numFmtId="37" fontId="3" fillId="0" borderId="0" xfId="44" applyNumberFormat="1" applyFont="1" applyAlignment="1" quotePrefix="1">
      <alignment horizontal="center"/>
    </xf>
    <xf numFmtId="39" fontId="3" fillId="0" borderId="0" xfId="44" applyNumberFormat="1" applyFont="1" applyFill="1" applyAlignment="1">
      <alignment horizontal="center"/>
    </xf>
    <xf numFmtId="0" fontId="3" fillId="0" borderId="0" xfId="50" applyNumberFormat="1" applyFont="1" applyAlignment="1">
      <alignment horizontal="center"/>
      <protection/>
    </xf>
    <xf numFmtId="37" fontId="3" fillId="0" borderId="0" xfId="44" applyNumberFormat="1" applyFont="1" applyAlignment="1">
      <alignment horizontal="right"/>
    </xf>
    <xf numFmtId="39" fontId="3" fillId="0" borderId="0" xfId="44" applyNumberFormat="1" applyFont="1" applyFill="1" applyAlignment="1">
      <alignment horizontal="right"/>
    </xf>
    <xf numFmtId="38" fontId="3" fillId="0" borderId="0" xfId="44" applyNumberFormat="1" applyFont="1" applyFill="1" applyAlignment="1">
      <alignment horizontal="right"/>
    </xf>
    <xf numFmtId="37" fontId="3" fillId="0" borderId="0" xfId="66" applyNumberFormat="1" applyFont="1" applyFill="1" applyBorder="1">
      <alignment/>
      <protection/>
    </xf>
    <xf numFmtId="44" fontId="3" fillId="0" borderId="0" xfId="49" applyNumberFormat="1" applyFont="1" applyAlignment="1">
      <alignment horizontal="center"/>
    </xf>
    <xf numFmtId="43" fontId="3" fillId="0" borderId="0" xfId="44" applyFont="1" applyFill="1" applyAlignment="1">
      <alignment horizontal="right"/>
    </xf>
    <xf numFmtId="0" fontId="3" fillId="0" borderId="0" xfId="50" applyNumberFormat="1" applyFont="1" applyBorder="1">
      <alignment/>
      <protection/>
    </xf>
    <xf numFmtId="0" fontId="3" fillId="0" borderId="10" xfId="50" applyNumberFormat="1" applyFont="1" applyBorder="1">
      <alignment/>
      <protection/>
    </xf>
    <xf numFmtId="38" fontId="3" fillId="0" borderId="10" xfId="44" applyNumberFormat="1" applyFont="1" applyBorder="1" applyAlignment="1">
      <alignment horizontal="right"/>
    </xf>
    <xf numFmtId="38" fontId="3" fillId="0" borderId="10" xfId="44" applyNumberFormat="1" applyFont="1" applyFill="1" applyBorder="1" applyAlignment="1">
      <alignment horizontal="right"/>
    </xf>
    <xf numFmtId="38" fontId="3" fillId="0" borderId="0" xfId="44" applyNumberFormat="1" applyFont="1" applyFill="1" applyBorder="1" applyAlignment="1">
      <alignment horizontal="right"/>
    </xf>
    <xf numFmtId="38" fontId="3" fillId="0" borderId="0" xfId="44" applyNumberFormat="1" applyFont="1" applyAlignment="1">
      <alignment horizontal="right"/>
    </xf>
    <xf numFmtId="38" fontId="3" fillId="0" borderId="11" xfId="44" applyNumberFormat="1" applyFont="1" applyBorder="1" applyAlignment="1">
      <alignment horizontal="right"/>
    </xf>
    <xf numFmtId="38" fontId="3" fillId="0" borderId="11" xfId="44" applyNumberFormat="1" applyFont="1" applyFill="1" applyBorder="1" applyAlignment="1">
      <alignment horizontal="right"/>
    </xf>
    <xf numFmtId="0" fontId="7" fillId="0" borderId="0" xfId="50" applyNumberFormat="1" applyFont="1">
      <alignment/>
      <protection/>
    </xf>
    <xf numFmtId="38" fontId="8" fillId="0" borderId="12" xfId="44" applyNumberFormat="1" applyFont="1" applyBorder="1" applyAlignment="1">
      <alignment horizontal="right"/>
    </xf>
    <xf numFmtId="38" fontId="8" fillId="0" borderId="12" xfId="44" applyNumberFormat="1" applyFont="1" applyFill="1" applyBorder="1" applyAlignment="1">
      <alignment horizontal="right"/>
    </xf>
    <xf numFmtId="38" fontId="3" fillId="0" borderId="13" xfId="44" applyNumberFormat="1" applyFont="1" applyFill="1" applyBorder="1" applyAlignment="1">
      <alignment horizontal="right"/>
    </xf>
    <xf numFmtId="38" fontId="8" fillId="0" borderId="0" xfId="44" applyNumberFormat="1" applyFont="1" applyAlignment="1">
      <alignment horizontal="right"/>
    </xf>
    <xf numFmtId="38" fontId="8" fillId="0" borderId="0" xfId="44" applyNumberFormat="1" applyFont="1" applyFill="1" applyAlignment="1">
      <alignment horizontal="right"/>
    </xf>
    <xf numFmtId="38" fontId="8" fillId="0" borderId="10" xfId="44" applyNumberFormat="1" applyFont="1" applyBorder="1" applyAlignment="1">
      <alignment horizontal="right"/>
    </xf>
    <xf numFmtId="38" fontId="8" fillId="0" borderId="10" xfId="44" applyNumberFormat="1" applyFont="1" applyFill="1" applyBorder="1" applyAlignment="1">
      <alignment horizontal="right"/>
    </xf>
    <xf numFmtId="38" fontId="3" fillId="0" borderId="0" xfId="44" applyNumberFormat="1" applyFont="1" applyFill="1" applyAlignment="1">
      <alignment/>
    </xf>
    <xf numFmtId="38" fontId="3" fillId="0" borderId="10" xfId="44" applyNumberFormat="1" applyFont="1" applyFill="1" applyBorder="1" applyAlignment="1">
      <alignment/>
    </xf>
    <xf numFmtId="38" fontId="3" fillId="0" borderId="0" xfId="44" applyNumberFormat="1" applyFont="1" applyBorder="1" applyAlignment="1">
      <alignment horizontal="right"/>
    </xf>
    <xf numFmtId="38" fontId="3" fillId="0" borderId="0" xfId="44" applyNumberFormat="1" applyFont="1" applyFill="1" applyBorder="1" applyAlignment="1">
      <alignment/>
    </xf>
    <xf numFmtId="38" fontId="3" fillId="0" borderId="0" xfId="44" applyNumberFormat="1" applyFont="1" applyFill="1" applyAlignment="1">
      <alignment horizontal="center"/>
    </xf>
    <xf numFmtId="43" fontId="3" fillId="0" borderId="0" xfId="44" applyFont="1" applyAlignment="1">
      <alignment/>
    </xf>
    <xf numFmtId="43" fontId="3" fillId="0" borderId="0" xfId="44" applyFont="1" applyFill="1" applyAlignment="1">
      <alignment/>
    </xf>
    <xf numFmtId="38" fontId="3" fillId="0" borderId="0" xfId="44" applyNumberFormat="1" applyFont="1" applyAlignment="1">
      <alignment/>
    </xf>
    <xf numFmtId="38" fontId="3" fillId="0" borderId="10" xfId="44" applyNumberFormat="1" applyFont="1" applyFill="1" applyBorder="1" applyAlignment="1">
      <alignment horizontal="center"/>
    </xf>
    <xf numFmtId="38" fontId="8" fillId="0" borderId="0" xfId="44" applyNumberFormat="1" applyFont="1" applyFill="1" applyAlignment="1">
      <alignment horizontal="center"/>
    </xf>
    <xf numFmtId="38" fontId="8" fillId="0" borderId="10" xfId="44" applyNumberFormat="1" applyFont="1" applyFill="1" applyBorder="1" applyAlignment="1">
      <alignment horizontal="center"/>
    </xf>
    <xf numFmtId="38" fontId="8" fillId="0" borderId="0" xfId="44" applyNumberFormat="1" applyFont="1" applyBorder="1" applyAlignment="1">
      <alignment horizontal="right"/>
    </xf>
    <xf numFmtId="38" fontId="8" fillId="0" borderId="0" xfId="44" applyNumberFormat="1" applyFont="1" applyFill="1" applyBorder="1" applyAlignment="1">
      <alignment horizontal="center"/>
    </xf>
    <xf numFmtId="43" fontId="3" fillId="0" borderId="0" xfId="44" applyFont="1" applyAlignment="1">
      <alignment horizontal="right"/>
    </xf>
    <xf numFmtId="37" fontId="3" fillId="0" borderId="0" xfId="44" applyNumberFormat="1" applyFont="1" applyFill="1" applyAlignment="1">
      <alignment horizontal="right"/>
    </xf>
    <xf numFmtId="43" fontId="3" fillId="0" borderId="10" xfId="44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37" fontId="3" fillId="0" borderId="10" xfId="44" applyNumberFormat="1" applyFont="1" applyBorder="1" applyAlignment="1">
      <alignment horizontal="right"/>
    </xf>
    <xf numFmtId="37" fontId="3" fillId="0" borderId="10" xfId="44" applyNumberFormat="1" applyFont="1" applyFill="1" applyBorder="1" applyAlignment="1">
      <alignment horizontal="right"/>
    </xf>
    <xf numFmtId="164" fontId="3" fillId="0" borderId="0" xfId="44" applyNumberFormat="1" applyFont="1" applyAlignment="1">
      <alignment horizontal="right"/>
    </xf>
    <xf numFmtId="164" fontId="3" fillId="0" borderId="0" xfId="44" applyNumberFormat="1" applyFont="1" applyFill="1" applyAlignment="1">
      <alignment horizontal="right"/>
    </xf>
    <xf numFmtId="37" fontId="8" fillId="0" borderId="0" xfId="44" applyNumberFormat="1" applyFont="1" applyAlignment="1">
      <alignment/>
    </xf>
    <xf numFmtId="39" fontId="8" fillId="0" borderId="0" xfId="44" applyNumberFormat="1" applyFont="1" applyFill="1" applyAlignment="1">
      <alignment horizontal="right"/>
    </xf>
    <xf numFmtId="0" fontId="3" fillId="0" borderId="0" xfId="50" applyNumberFormat="1" applyFont="1" applyAlignment="1" quotePrefix="1">
      <alignment horizontal="right"/>
      <protection/>
    </xf>
    <xf numFmtId="0" fontId="3" fillId="0" borderId="0" xfId="50" applyNumberFormat="1" applyFont="1" applyAlignment="1">
      <alignment horizontal="right"/>
      <protection/>
    </xf>
    <xf numFmtId="0" fontId="0" fillId="0" borderId="0" xfId="50" applyNumberFormat="1" applyFont="1" applyFill="1">
      <alignment/>
      <protection/>
    </xf>
    <xf numFmtId="165" fontId="3" fillId="0" borderId="0" xfId="50" applyNumberFormat="1" applyFont="1">
      <alignment/>
      <protection/>
    </xf>
    <xf numFmtId="0" fontId="4" fillId="0" borderId="11" xfId="50" applyNumberFormat="1" applyFont="1" applyBorder="1" applyAlignment="1">
      <alignment horizontal="center" vertical="top" wrapText="1"/>
      <protection/>
    </xf>
    <xf numFmtId="165" fontId="4" fillId="0" borderId="11" xfId="50" applyNumberFormat="1" applyFont="1" applyBorder="1" applyAlignment="1">
      <alignment horizontal="center" vertical="top" wrapText="1"/>
      <protection/>
    </xf>
    <xf numFmtId="0" fontId="3" fillId="0" borderId="0" xfId="50" applyNumberFormat="1" applyFont="1" applyAlignment="1">
      <alignment horizontal="center" vertical="top" wrapText="1"/>
      <protection/>
    </xf>
    <xf numFmtId="0" fontId="4" fillId="0" borderId="12" xfId="50" applyNumberFormat="1" applyFont="1" applyBorder="1" applyAlignment="1">
      <alignment horizontal="center" vertical="top" wrapText="1"/>
      <protection/>
    </xf>
    <xf numFmtId="165" fontId="4" fillId="0" borderId="13" xfId="50" applyNumberFormat="1" applyFont="1" applyBorder="1" applyAlignment="1">
      <alignment horizontal="center"/>
      <protection/>
    </xf>
    <xf numFmtId="0" fontId="4" fillId="0" borderId="13" xfId="50" applyNumberFormat="1" applyFont="1" applyBorder="1" applyAlignment="1">
      <alignment horizontal="center"/>
      <protection/>
    </xf>
    <xf numFmtId="0" fontId="3" fillId="0" borderId="13" xfId="50" applyNumberFormat="1" applyFont="1" applyBorder="1">
      <alignment/>
      <protection/>
    </xf>
    <xf numFmtId="0" fontId="3" fillId="0" borderId="12" xfId="50" applyNumberFormat="1" applyFont="1" applyBorder="1">
      <alignment/>
      <protection/>
    </xf>
    <xf numFmtId="165" fontId="3" fillId="0" borderId="12" xfId="50" applyNumberFormat="1" applyFont="1" applyBorder="1">
      <alignment/>
      <protection/>
    </xf>
    <xf numFmtId="0" fontId="3" fillId="0" borderId="11" xfId="50" applyNumberFormat="1" applyFont="1" applyBorder="1">
      <alignment/>
      <protection/>
    </xf>
    <xf numFmtId="0" fontId="3" fillId="0" borderId="12" xfId="50" applyNumberFormat="1" applyFont="1" applyFill="1" applyBorder="1" applyAlignment="1">
      <alignment wrapText="1"/>
      <protection/>
    </xf>
    <xf numFmtId="166" fontId="3" fillId="0" borderId="12" xfId="50" applyNumberFormat="1" applyFont="1" applyBorder="1">
      <alignment/>
      <protection/>
    </xf>
    <xf numFmtId="0" fontId="3" fillId="0" borderId="12" xfId="50" applyNumberFormat="1" applyFont="1" applyFill="1" applyBorder="1">
      <alignment/>
      <protection/>
    </xf>
    <xf numFmtId="0" fontId="3" fillId="0" borderId="12" xfId="50" applyNumberFormat="1" applyFont="1" applyBorder="1" applyAlignment="1">
      <alignment wrapText="1"/>
      <protection/>
    </xf>
    <xf numFmtId="0" fontId="3" fillId="0" borderId="12" xfId="50" applyNumberFormat="1" applyFont="1" applyBorder="1" applyAlignment="1">
      <alignment horizontal="center"/>
      <protection/>
    </xf>
    <xf numFmtId="166" fontId="3" fillId="0" borderId="14" xfId="50" applyNumberFormat="1" applyFont="1" applyBorder="1">
      <alignment/>
      <protection/>
    </xf>
    <xf numFmtId="43" fontId="0" fillId="0" borderId="0" xfId="44" applyFont="1" applyAlignment="1">
      <alignment/>
    </xf>
    <xf numFmtId="0" fontId="9" fillId="0" borderId="0" xfId="61" applyNumberFormat="1" applyFont="1" applyAlignment="1">
      <alignment horizontal="center"/>
      <protection/>
    </xf>
    <xf numFmtId="0" fontId="10" fillId="0" borderId="0" xfId="61" applyNumberFormat="1" applyFont="1" applyAlignment="1">
      <alignment horizontal="center"/>
      <protection/>
    </xf>
    <xf numFmtId="37" fontId="4" fillId="0" borderId="0" xfId="66" applyFont="1" applyFill="1">
      <alignment/>
      <protection/>
    </xf>
    <xf numFmtId="37" fontId="3" fillId="0" borderId="0" xfId="66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9" fillId="0" borderId="15" xfId="68" applyFont="1" applyFill="1" applyBorder="1" applyAlignment="1">
      <alignment horizontal="center"/>
      <protection/>
    </xf>
    <xf numFmtId="0" fontId="2" fillId="0" borderId="0" xfId="61" applyNumberFormat="1" applyFont="1">
      <alignment/>
      <protection/>
    </xf>
    <xf numFmtId="0" fontId="9" fillId="0" borderId="0" xfId="68" applyFont="1" applyFill="1" applyBorder="1" applyAlignment="1">
      <alignment horizontal="center"/>
      <protection/>
    </xf>
    <xf numFmtId="0" fontId="4" fillId="0" borderId="12" xfId="68" applyFont="1" applyFill="1" applyBorder="1" applyAlignment="1">
      <alignment horizontal="center"/>
      <protection/>
    </xf>
    <xf numFmtId="0" fontId="3" fillId="0" borderId="13" xfId="68" applyFont="1" applyFill="1" applyBorder="1" applyAlignment="1">
      <alignment horizontal="center"/>
      <protection/>
    </xf>
    <xf numFmtId="0" fontId="4" fillId="0" borderId="13" xfId="68" applyFont="1" applyFill="1" applyBorder="1" applyAlignment="1">
      <alignment horizontal="center"/>
      <protection/>
    </xf>
    <xf numFmtId="37" fontId="3" fillId="0" borderId="11" xfId="66" applyFont="1" applyFill="1" applyBorder="1">
      <alignment/>
      <protection/>
    </xf>
    <xf numFmtId="37" fontId="3" fillId="0" borderId="11" xfId="66" applyFont="1" applyFill="1" applyBorder="1" applyAlignment="1">
      <alignment horizontal="center"/>
      <protection/>
    </xf>
    <xf numFmtId="37" fontId="3" fillId="0" borderId="12" xfId="66" applyFont="1" applyFill="1" applyBorder="1" applyAlignment="1">
      <alignment wrapText="1"/>
      <protection/>
    </xf>
    <xf numFmtId="37" fontId="3" fillId="0" borderId="12" xfId="66" applyFont="1" applyFill="1" applyBorder="1">
      <alignment/>
      <protection/>
    </xf>
    <xf numFmtId="37" fontId="3" fillId="0" borderId="12" xfId="66" applyNumberFormat="1" applyFont="1" applyFill="1" applyBorder="1" applyAlignment="1">
      <alignment/>
      <protection/>
    </xf>
    <xf numFmtId="0" fontId="2" fillId="0" borderId="0" xfId="61" applyNumberFormat="1" applyBorder="1">
      <alignment/>
      <protection/>
    </xf>
    <xf numFmtId="0" fontId="3" fillId="0" borderId="12" xfId="67" applyNumberFormat="1" applyFont="1" applyFill="1" applyBorder="1">
      <alignment/>
      <protection/>
    </xf>
    <xf numFmtId="37" fontId="8" fillId="0" borderId="12" xfId="66" applyFont="1" applyFill="1" applyBorder="1">
      <alignment/>
      <protection/>
    </xf>
    <xf numFmtId="0" fontId="3" fillId="0" borderId="0" xfId="67" applyNumberFormat="1" applyFont="1" applyFill="1" applyBorder="1">
      <alignment/>
      <protection/>
    </xf>
    <xf numFmtId="43" fontId="2" fillId="0" borderId="0" xfId="61" applyNumberFormat="1">
      <alignment/>
      <protection/>
    </xf>
    <xf numFmtId="38" fontId="3" fillId="0" borderId="12" xfId="65" applyFont="1" applyFill="1" applyBorder="1" applyAlignment="1">
      <alignment wrapText="1"/>
      <protection/>
    </xf>
    <xf numFmtId="38" fontId="3" fillId="0" borderId="0" xfId="65" applyFont="1" applyFill="1" applyBorder="1" applyAlignment="1">
      <alignment wrapText="1"/>
      <protection/>
    </xf>
    <xf numFmtId="37" fontId="3" fillId="0" borderId="0" xfId="66" applyFont="1" applyFill="1" applyBorder="1" applyAlignment="1">
      <alignment wrapText="1"/>
      <protection/>
    </xf>
    <xf numFmtId="37" fontId="3" fillId="0" borderId="12" xfId="67" applyNumberFormat="1" applyFont="1" applyFill="1" applyBorder="1">
      <alignment/>
      <protection/>
    </xf>
    <xf numFmtId="37" fontId="8" fillId="0" borderId="0" xfId="66" applyFont="1" applyFill="1">
      <alignment/>
      <protection/>
    </xf>
    <xf numFmtId="37" fontId="8" fillId="0" borderId="12" xfId="66" applyNumberFormat="1" applyFont="1" applyFill="1" applyBorder="1">
      <alignment/>
      <protection/>
    </xf>
    <xf numFmtId="37" fontId="3" fillId="0" borderId="13" xfId="66" applyFont="1" applyFill="1" applyBorder="1">
      <alignment/>
      <protection/>
    </xf>
    <xf numFmtId="37" fontId="3" fillId="0" borderId="14" xfId="66" applyNumberFormat="1" applyFont="1" applyFill="1" applyBorder="1">
      <alignment/>
      <protection/>
    </xf>
    <xf numFmtId="37" fontId="3" fillId="0" borderId="14" xfId="66" applyFont="1" applyFill="1" applyBorder="1">
      <alignment/>
      <protection/>
    </xf>
    <xf numFmtId="43" fontId="0" fillId="0" borderId="16" xfId="44" applyFont="1" applyBorder="1" applyAlignment="1">
      <alignment/>
    </xf>
    <xf numFmtId="43" fontId="2" fillId="0" borderId="16" xfId="61" applyNumberFormat="1" applyBorder="1">
      <alignment/>
      <protection/>
    </xf>
    <xf numFmtId="0" fontId="2" fillId="0" borderId="0" xfId="67">
      <alignment/>
      <protection/>
    </xf>
    <xf numFmtId="0" fontId="10" fillId="0" borderId="0" xfId="67" applyFont="1" applyAlignment="1">
      <alignment horizontal="center"/>
      <protection/>
    </xf>
    <xf numFmtId="0" fontId="3" fillId="0" borderId="0" xfId="67" applyNumberFormat="1" applyFont="1">
      <alignment/>
      <protection/>
    </xf>
    <xf numFmtId="0" fontId="4" fillId="0" borderId="11" xfId="67" applyNumberFormat="1" applyFont="1" applyBorder="1" applyAlignment="1">
      <alignment horizontal="center" vertical="top" wrapText="1"/>
      <protection/>
    </xf>
    <xf numFmtId="0" fontId="9" fillId="0" borderId="0" xfId="67" applyFont="1" applyAlignment="1">
      <alignment horizontal="center"/>
      <protection/>
    </xf>
    <xf numFmtId="0" fontId="4" fillId="0" borderId="13" xfId="67" applyNumberFormat="1" applyFont="1" applyBorder="1" applyAlignment="1">
      <alignment horizontal="center" vertical="top" wrapText="1"/>
      <protection/>
    </xf>
    <xf numFmtId="0" fontId="3" fillId="0" borderId="12" xfId="67" applyNumberFormat="1" applyFont="1" applyBorder="1">
      <alignment/>
      <protection/>
    </xf>
    <xf numFmtId="167" fontId="3" fillId="0" borderId="12" xfId="45" applyNumberFormat="1" applyFont="1" applyFill="1" applyBorder="1" applyAlignment="1">
      <alignment/>
    </xf>
    <xf numFmtId="0" fontId="8" fillId="0" borderId="12" xfId="67" applyNumberFormat="1" applyFont="1" applyBorder="1">
      <alignment/>
      <protection/>
    </xf>
    <xf numFmtId="43" fontId="2" fillId="0" borderId="0" xfId="44" applyFont="1" applyAlignment="1">
      <alignment/>
    </xf>
    <xf numFmtId="43" fontId="2" fillId="0" borderId="0" xfId="67" applyNumberFormat="1">
      <alignment/>
      <protection/>
    </xf>
    <xf numFmtId="0" fontId="2" fillId="0" borderId="0" xfId="67" applyAlignment="1">
      <alignment horizontal="center"/>
      <protection/>
    </xf>
    <xf numFmtId="38" fontId="3" fillId="0" borderId="12" xfId="50" applyFont="1" applyBorder="1" applyAlignment="1">
      <alignment horizontal="left"/>
      <protection/>
    </xf>
    <xf numFmtId="38" fontId="3" fillId="0" borderId="12" xfId="50" applyFont="1" applyBorder="1">
      <alignment/>
      <protection/>
    </xf>
    <xf numFmtId="167" fontId="8" fillId="0" borderId="12" xfId="67" applyNumberFormat="1" applyFont="1" applyFill="1" applyBorder="1">
      <alignment/>
      <protection/>
    </xf>
    <xf numFmtId="167" fontId="3" fillId="0" borderId="12" xfId="67" applyNumberFormat="1" applyFont="1" applyFill="1" applyBorder="1">
      <alignment/>
      <protection/>
    </xf>
    <xf numFmtId="167" fontId="8" fillId="0" borderId="12" xfId="67" applyNumberFormat="1" applyFont="1" applyBorder="1">
      <alignment/>
      <protection/>
    </xf>
    <xf numFmtId="0" fontId="3" fillId="0" borderId="13" xfId="67" applyNumberFormat="1" applyFont="1" applyBorder="1">
      <alignment/>
      <protection/>
    </xf>
    <xf numFmtId="167" fontId="3" fillId="0" borderId="14" xfId="67" applyNumberFormat="1" applyFont="1" applyFill="1" applyBorder="1">
      <alignment/>
      <protection/>
    </xf>
    <xf numFmtId="0" fontId="3" fillId="0" borderId="0" xfId="67" applyNumberFormat="1" applyFont="1" applyFill="1">
      <alignment/>
      <protection/>
    </xf>
    <xf numFmtId="0" fontId="4" fillId="0" borderId="11" xfId="67" applyNumberFormat="1" applyFont="1" applyFill="1" applyBorder="1" applyAlignment="1">
      <alignment horizontal="center" vertical="top" wrapText="1"/>
      <protection/>
    </xf>
    <xf numFmtId="0" fontId="4" fillId="0" borderId="13" xfId="67" applyNumberFormat="1" applyFont="1" applyFill="1" applyBorder="1" applyAlignment="1">
      <alignment horizontal="center" vertical="top" wrapText="1"/>
      <protection/>
    </xf>
    <xf numFmtId="0" fontId="3" fillId="0" borderId="11" xfId="67" applyNumberFormat="1" applyFont="1" applyFill="1" applyBorder="1">
      <alignment/>
      <protection/>
    </xf>
    <xf numFmtId="0" fontId="11" fillId="0" borderId="12" xfId="67" applyNumberFormat="1" applyFont="1" applyFill="1" applyBorder="1">
      <alignment/>
      <protection/>
    </xf>
    <xf numFmtId="14" fontId="3" fillId="0" borderId="12" xfId="67" applyNumberFormat="1" applyFont="1" applyFill="1" applyBorder="1" applyAlignment="1">
      <alignment horizontal="center"/>
      <protection/>
    </xf>
    <xf numFmtId="167" fontId="8" fillId="0" borderId="12" xfId="44" applyNumberFormat="1" applyFont="1" applyFill="1" applyBorder="1" applyAlignment="1">
      <alignment/>
    </xf>
    <xf numFmtId="0" fontId="8" fillId="0" borderId="12" xfId="67" applyNumberFormat="1" applyFont="1" applyFill="1" applyBorder="1">
      <alignment/>
      <protection/>
    </xf>
    <xf numFmtId="167" fontId="4" fillId="0" borderId="12" xfId="44" applyNumberFormat="1" applyFont="1" applyFill="1" applyBorder="1" applyAlignment="1">
      <alignment/>
    </xf>
    <xf numFmtId="14" fontId="4" fillId="0" borderId="12" xfId="67" applyNumberFormat="1" applyFont="1" applyFill="1" applyBorder="1" applyAlignment="1">
      <alignment horizontal="center"/>
      <protection/>
    </xf>
    <xf numFmtId="0" fontId="4" fillId="0" borderId="12" xfId="67" applyNumberFormat="1" applyFont="1" applyFill="1" applyBorder="1">
      <alignment/>
      <protection/>
    </xf>
    <xf numFmtId="167" fontId="12" fillId="0" borderId="12" xfId="44" applyNumberFormat="1" applyFont="1" applyFill="1" applyBorder="1" applyAlignment="1">
      <alignment/>
    </xf>
    <xf numFmtId="0" fontId="12" fillId="0" borderId="12" xfId="67" applyNumberFormat="1" applyFont="1" applyFill="1" applyBorder="1">
      <alignment/>
      <protection/>
    </xf>
    <xf numFmtId="0" fontId="12" fillId="0" borderId="15" xfId="67" applyNumberFormat="1" applyFont="1" applyFill="1" applyBorder="1">
      <alignment/>
      <protection/>
    </xf>
    <xf numFmtId="167" fontId="3" fillId="0" borderId="12" xfId="44" applyNumberFormat="1" applyFont="1" applyFill="1" applyBorder="1" applyAlignment="1">
      <alignment/>
    </xf>
    <xf numFmtId="167" fontId="2" fillId="0" borderId="0" xfId="67" applyNumberFormat="1">
      <alignment/>
      <protection/>
    </xf>
    <xf numFmtId="3" fontId="8" fillId="0" borderId="12" xfId="67" applyNumberFormat="1" applyFont="1" applyFill="1" applyBorder="1">
      <alignment/>
      <protection/>
    </xf>
    <xf numFmtId="167" fontId="4" fillId="0" borderId="14" xfId="44" applyNumberFormat="1" applyFont="1" applyFill="1" applyBorder="1" applyAlignment="1">
      <alignment/>
    </xf>
    <xf numFmtId="168" fontId="3" fillId="0" borderId="12" xfId="44" applyNumberFormat="1" applyFont="1" applyFill="1" applyBorder="1" applyAlignment="1">
      <alignment/>
    </xf>
    <xf numFmtId="167" fontId="8" fillId="0" borderId="13" xfId="44" applyNumberFormat="1" applyFont="1" applyFill="1" applyBorder="1" applyAlignment="1">
      <alignment/>
    </xf>
    <xf numFmtId="0" fontId="3" fillId="0" borderId="13" xfId="67" applyNumberFormat="1" applyFont="1" applyFill="1" applyBorder="1">
      <alignment/>
      <protection/>
    </xf>
    <xf numFmtId="37" fontId="3" fillId="0" borderId="14" xfId="67" applyNumberFormat="1" applyFont="1" applyFill="1" applyBorder="1">
      <alignment/>
      <protection/>
    </xf>
    <xf numFmtId="0" fontId="8" fillId="0" borderId="14" xfId="67" applyNumberFormat="1" applyFont="1" applyFill="1" applyBorder="1">
      <alignment/>
      <protection/>
    </xf>
    <xf numFmtId="167" fontId="3" fillId="0" borderId="14" xfId="44" applyNumberFormat="1" applyFont="1" applyFill="1" applyBorder="1" applyAlignment="1">
      <alignment/>
    </xf>
    <xf numFmtId="0" fontId="3" fillId="0" borderId="11" xfId="67" applyNumberFormat="1" applyFont="1" applyBorder="1">
      <alignment/>
      <protection/>
    </xf>
    <xf numFmtId="0" fontId="3" fillId="0" borderId="12" xfId="67" applyNumberFormat="1" applyFont="1" applyBorder="1" applyAlignment="1">
      <alignment horizontal="center"/>
      <protection/>
    </xf>
    <xf numFmtId="0" fontId="2" fillId="0" borderId="0" xfId="67" applyBorder="1">
      <alignment/>
      <protection/>
    </xf>
    <xf numFmtId="3" fontId="4" fillId="0" borderId="11" xfId="46" applyNumberFormat="1" applyFont="1" applyFill="1" applyBorder="1" applyAlignment="1">
      <alignment horizontal="center" vertical="top" wrapText="1"/>
    </xf>
    <xf numFmtId="3" fontId="4" fillId="0" borderId="17" xfId="46" applyNumberFormat="1" applyFont="1" applyFill="1" applyBorder="1" applyAlignment="1">
      <alignment horizontal="center" vertical="top" wrapText="1"/>
    </xf>
    <xf numFmtId="0" fontId="3" fillId="0" borderId="13" xfId="67" applyNumberFormat="1" applyFont="1" applyFill="1" applyBorder="1" applyAlignment="1">
      <alignment horizontal="center" vertical="top" wrapText="1"/>
      <protection/>
    </xf>
    <xf numFmtId="3" fontId="4" fillId="0" borderId="14" xfId="46" applyNumberFormat="1" applyFont="1" applyFill="1" applyBorder="1" applyAlignment="1">
      <alignment horizontal="center" vertical="top" wrapText="1"/>
    </xf>
    <xf numFmtId="3" fontId="4" fillId="0" borderId="18" xfId="46" applyNumberFormat="1" applyFont="1" applyFill="1" applyBorder="1" applyAlignment="1">
      <alignment horizontal="center" vertical="top" wrapText="1"/>
    </xf>
    <xf numFmtId="0" fontId="3" fillId="0" borderId="19" xfId="61" applyNumberFormat="1" applyFont="1" applyFill="1" applyBorder="1">
      <alignment/>
      <protection/>
    </xf>
    <xf numFmtId="3" fontId="3" fillId="0" borderId="11" xfId="44" applyNumberFormat="1" applyFont="1" applyBorder="1" applyAlignment="1">
      <alignment/>
    </xf>
    <xf numFmtId="3" fontId="3" fillId="0" borderId="17" xfId="44" applyNumberFormat="1" applyFont="1" applyBorder="1" applyAlignment="1">
      <alignment/>
    </xf>
    <xf numFmtId="0" fontId="2" fillId="0" borderId="0" xfId="67" applyFill="1" applyBorder="1">
      <alignment/>
      <protection/>
    </xf>
    <xf numFmtId="3" fontId="3" fillId="0" borderId="0" xfId="63" applyNumberFormat="1" applyFont="1" applyBorder="1">
      <alignment/>
      <protection/>
    </xf>
    <xf numFmtId="0" fontId="3" fillId="0" borderId="15" xfId="62" applyFont="1" applyFill="1" applyBorder="1">
      <alignment/>
      <protection/>
    </xf>
    <xf numFmtId="3" fontId="3" fillId="0" borderId="12" xfId="44" applyNumberFormat="1" applyFont="1" applyBorder="1" applyAlignment="1">
      <alignment/>
    </xf>
    <xf numFmtId="3" fontId="3" fillId="0" borderId="0" xfId="44" applyNumberFormat="1" applyFont="1" applyBorder="1" applyAlignment="1">
      <alignment/>
    </xf>
    <xf numFmtId="0" fontId="3" fillId="0" borderId="15" xfId="51" applyNumberFormat="1" applyFont="1" applyFill="1" applyBorder="1">
      <alignment/>
      <protection/>
    </xf>
    <xf numFmtId="0" fontId="3" fillId="0" borderId="15" xfId="61" applyNumberFormat="1" applyFont="1" applyBorder="1">
      <alignment/>
      <protection/>
    </xf>
    <xf numFmtId="0" fontId="3" fillId="0" borderId="15" xfId="61" applyNumberFormat="1" applyFont="1" applyFill="1" applyBorder="1">
      <alignment/>
      <protection/>
    </xf>
    <xf numFmtId="0" fontId="3" fillId="0" borderId="12" xfId="61" applyNumberFormat="1" applyFont="1" applyBorder="1">
      <alignment/>
      <protection/>
    </xf>
    <xf numFmtId="3" fontId="3" fillId="0" borderId="20" xfId="44" applyNumberFormat="1" applyFont="1" applyBorder="1" applyAlignment="1">
      <alignment/>
    </xf>
    <xf numFmtId="38" fontId="3" fillId="0" borderId="15" xfId="44" applyNumberFormat="1" applyFont="1" applyFill="1" applyBorder="1" applyAlignment="1">
      <alignment/>
    </xf>
    <xf numFmtId="3" fontId="3" fillId="0" borderId="12" xfId="44" applyNumberFormat="1" applyFont="1" applyFill="1" applyBorder="1" applyAlignment="1">
      <alignment/>
    </xf>
    <xf numFmtId="3" fontId="3" fillId="0" borderId="0" xfId="44" applyNumberFormat="1" applyFont="1" applyFill="1" applyBorder="1" applyAlignment="1">
      <alignment/>
    </xf>
    <xf numFmtId="43" fontId="2" fillId="0" borderId="0" xfId="67" applyNumberFormat="1" applyFill="1" applyBorder="1">
      <alignment/>
      <protection/>
    </xf>
    <xf numFmtId="0" fontId="3" fillId="0" borderId="12" xfId="51" applyNumberFormat="1" applyFont="1" applyFill="1" applyBorder="1">
      <alignment/>
      <protection/>
    </xf>
    <xf numFmtId="0" fontId="3" fillId="0" borderId="12" xfId="62" applyFont="1" applyFill="1" applyBorder="1">
      <alignment/>
      <protection/>
    </xf>
    <xf numFmtId="0" fontId="3" fillId="0" borderId="12" xfId="61" applyNumberFormat="1" applyFont="1" applyFill="1" applyBorder="1">
      <alignment/>
      <protection/>
    </xf>
    <xf numFmtId="38" fontId="3" fillId="0" borderId="12" xfId="44" applyNumberFormat="1" applyFont="1" applyFill="1" applyBorder="1" applyAlignment="1">
      <alignment/>
    </xf>
    <xf numFmtId="3" fontId="2" fillId="0" borderId="0" xfId="67" applyNumberFormat="1" applyBorder="1">
      <alignment/>
      <protection/>
    </xf>
    <xf numFmtId="0" fontId="3" fillId="0" borderId="12" xfId="67" applyNumberFormat="1" applyFont="1" applyBorder="1" applyAlignment="1">
      <alignment horizontal="right"/>
      <protection/>
    </xf>
    <xf numFmtId="0" fontId="3" fillId="0" borderId="12" xfId="67" applyNumberFormat="1" applyFont="1" applyBorder="1" applyAlignment="1">
      <alignment horizontal="left"/>
      <protection/>
    </xf>
    <xf numFmtId="0" fontId="13" fillId="0" borderId="0" xfId="67" applyFont="1" applyAlignment="1">
      <alignment horizontal="center"/>
      <protection/>
    </xf>
    <xf numFmtId="167" fontId="3" fillId="0" borderId="12" xfId="44" applyNumberFormat="1" applyFont="1" applyBorder="1" applyAlignment="1">
      <alignment/>
    </xf>
    <xf numFmtId="40" fontId="3" fillId="0" borderId="12" xfId="50" applyNumberFormat="1" applyFont="1" applyFill="1" applyBorder="1">
      <alignment/>
      <protection/>
    </xf>
    <xf numFmtId="3" fontId="8" fillId="0" borderId="12" xfId="44" applyNumberFormat="1" applyFont="1" applyFill="1" applyBorder="1" applyAlignment="1">
      <alignment/>
    </xf>
    <xf numFmtId="3" fontId="8" fillId="0" borderId="12" xfId="44" applyNumberFormat="1" applyFont="1" applyBorder="1" applyAlignment="1">
      <alignment/>
    </xf>
    <xf numFmtId="3" fontId="3" fillId="0" borderId="0" xfId="44" applyNumberFormat="1" applyFont="1" applyAlignment="1">
      <alignment/>
    </xf>
    <xf numFmtId="167" fontId="8" fillId="0" borderId="12" xfId="44" applyNumberFormat="1" applyFont="1" applyBorder="1" applyAlignment="1">
      <alignment/>
    </xf>
    <xf numFmtId="167" fontId="3" fillId="0" borderId="14" xfId="67" applyNumberFormat="1" applyFont="1" applyBorder="1">
      <alignment/>
      <protection/>
    </xf>
    <xf numFmtId="0" fontId="5" fillId="0" borderId="0" xfId="67" applyNumberFormat="1" applyFont="1">
      <alignment/>
      <protection/>
    </xf>
    <xf numFmtId="168" fontId="3" fillId="0" borderId="12" xfId="42" applyNumberFormat="1" applyFont="1" applyBorder="1" applyAlignment="1">
      <alignment/>
    </xf>
    <xf numFmtId="0" fontId="8" fillId="0" borderId="15" xfId="67" applyNumberFormat="1" applyFont="1" applyFill="1" applyBorder="1">
      <alignment/>
      <protection/>
    </xf>
    <xf numFmtId="3" fontId="3" fillId="0" borderId="20" xfId="44" applyNumberFormat="1" applyFont="1" applyFill="1" applyBorder="1" applyAlignment="1">
      <alignment/>
    </xf>
    <xf numFmtId="0" fontId="4" fillId="0" borderId="0" xfId="67" applyNumberFormat="1" applyFont="1" applyFill="1" applyBorder="1" applyAlignment="1">
      <alignment horizontal="center"/>
      <protection/>
    </xf>
    <xf numFmtId="3" fontId="4" fillId="0" borderId="0" xfId="67" applyNumberFormat="1" applyFont="1" applyFill="1" applyBorder="1" applyAlignment="1">
      <alignment horizontal="center"/>
      <protection/>
    </xf>
    <xf numFmtId="3" fontId="3" fillId="0" borderId="0" xfId="46" applyNumberFormat="1" applyFont="1" applyFill="1" applyBorder="1" applyAlignment="1">
      <alignment/>
    </xf>
    <xf numFmtId="168" fontId="3" fillId="0" borderId="0" xfId="44" applyNumberFormat="1" applyFont="1" applyFill="1" applyAlignment="1">
      <alignment horizontal="right"/>
    </xf>
    <xf numFmtId="0" fontId="2" fillId="0" borderId="0" xfId="67" applyFont="1" quotePrefix="1">
      <alignment/>
      <protection/>
    </xf>
    <xf numFmtId="168" fontId="3" fillId="0" borderId="0" xfId="44" applyNumberFormat="1" applyFont="1" applyFill="1" applyBorder="1" applyAlignment="1">
      <alignment/>
    </xf>
    <xf numFmtId="0" fontId="3" fillId="0" borderId="15" xfId="64" applyFont="1" applyFill="1" applyBorder="1">
      <alignment/>
      <protection/>
    </xf>
    <xf numFmtId="168" fontId="3" fillId="0" borderId="12" xfId="44" applyNumberFormat="1" applyFont="1" applyBorder="1" applyAlignment="1">
      <alignment/>
    </xf>
    <xf numFmtId="3" fontId="3" fillId="0" borderId="12" xfId="63" applyNumberFormat="1" applyFont="1" applyBorder="1">
      <alignment/>
      <protection/>
    </xf>
    <xf numFmtId="43" fontId="3" fillId="0" borderId="0" xfId="42" applyFont="1" applyFill="1" applyAlignment="1">
      <alignment horizontal="right"/>
    </xf>
    <xf numFmtId="0" fontId="3" fillId="0" borderId="21" xfId="67" applyFont="1" applyBorder="1">
      <alignment/>
      <protection/>
    </xf>
    <xf numFmtId="0" fontId="4" fillId="0" borderId="22" xfId="67" applyNumberFormat="1" applyFont="1" applyFill="1" applyBorder="1" applyAlignment="1">
      <alignment horizontal="center"/>
      <protection/>
    </xf>
    <xf numFmtId="3" fontId="4" fillId="0" borderId="22" xfId="67" applyNumberFormat="1" applyFont="1" applyFill="1" applyBorder="1" applyAlignment="1">
      <alignment horizontal="center"/>
      <protection/>
    </xf>
    <xf numFmtId="0" fontId="4" fillId="0" borderId="23" xfId="67" applyNumberFormat="1" applyFont="1" applyFill="1" applyBorder="1" applyAlignment="1">
      <alignment horizontal="center"/>
      <protection/>
    </xf>
    <xf numFmtId="0" fontId="3" fillId="0" borderId="24" xfId="67" applyFont="1" applyBorder="1">
      <alignment/>
      <protection/>
    </xf>
    <xf numFmtId="0" fontId="4" fillId="0" borderId="25" xfId="67" applyNumberFormat="1" applyFont="1" applyFill="1" applyBorder="1" applyAlignment="1">
      <alignment horizontal="center"/>
      <protection/>
    </xf>
    <xf numFmtId="0" fontId="3" fillId="0" borderId="25" xfId="67" applyNumberFormat="1" applyFont="1" applyFill="1" applyBorder="1">
      <alignment/>
      <protection/>
    </xf>
    <xf numFmtId="0" fontId="3" fillId="0" borderId="26" xfId="67" applyFont="1" applyBorder="1">
      <alignment/>
      <protection/>
    </xf>
    <xf numFmtId="0" fontId="4" fillId="0" borderId="27" xfId="67" applyNumberFormat="1" applyFont="1" applyFill="1" applyBorder="1" applyAlignment="1">
      <alignment horizontal="center" vertical="top" wrapText="1"/>
      <protection/>
    </xf>
    <xf numFmtId="0" fontId="3" fillId="0" borderId="28" xfId="67" applyFont="1" applyBorder="1">
      <alignment/>
      <protection/>
    </xf>
    <xf numFmtId="0" fontId="3" fillId="0" borderId="29" xfId="67" applyNumberFormat="1" applyFont="1" applyFill="1" applyBorder="1" applyAlignment="1">
      <alignment horizontal="center" vertical="top" wrapText="1"/>
      <protection/>
    </xf>
    <xf numFmtId="0" fontId="3" fillId="0" borderId="30" xfId="67" applyFont="1" applyFill="1" applyBorder="1" applyAlignment="1" quotePrefix="1">
      <alignment horizontal="right"/>
      <protection/>
    </xf>
    <xf numFmtId="0" fontId="3" fillId="0" borderId="27" xfId="67" applyFont="1" applyFill="1" applyBorder="1">
      <alignment/>
      <protection/>
    </xf>
    <xf numFmtId="0" fontId="3" fillId="0" borderId="30" xfId="67" applyFont="1" applyFill="1" applyBorder="1" applyAlignment="1">
      <alignment horizontal="right"/>
      <protection/>
    </xf>
    <xf numFmtId="0" fontId="3" fillId="0" borderId="31" xfId="67" applyFont="1" applyFill="1" applyBorder="1">
      <alignment/>
      <protection/>
    </xf>
    <xf numFmtId="0" fontId="3" fillId="0" borderId="25" xfId="67" applyFont="1" applyFill="1" applyBorder="1">
      <alignment/>
      <protection/>
    </xf>
    <xf numFmtId="43" fontId="3" fillId="0" borderId="31" xfId="46" applyFont="1" applyFill="1" applyBorder="1" applyAlignment="1">
      <alignment/>
    </xf>
    <xf numFmtId="38" fontId="3" fillId="0" borderId="31" xfId="50" applyFont="1" applyFill="1" applyBorder="1">
      <alignment/>
      <protection/>
    </xf>
    <xf numFmtId="0" fontId="3" fillId="0" borderId="32" xfId="67" applyFont="1" applyBorder="1">
      <alignment/>
      <protection/>
    </xf>
    <xf numFmtId="0" fontId="3" fillId="0" borderId="33" xfId="67" applyFont="1" applyBorder="1">
      <alignment/>
      <protection/>
    </xf>
    <xf numFmtId="3" fontId="3" fillId="0" borderId="34" xfId="67" applyNumberFormat="1" applyFont="1" applyBorder="1">
      <alignment/>
      <protection/>
    </xf>
    <xf numFmtId="0" fontId="3" fillId="0" borderId="35" xfId="67" applyFont="1" applyBorder="1">
      <alignment/>
      <protection/>
    </xf>
    <xf numFmtId="0" fontId="3" fillId="0" borderId="33" xfId="61" applyNumberFormat="1" applyFont="1" applyFill="1" applyBorder="1">
      <alignment/>
      <protection/>
    </xf>
    <xf numFmtId="3" fontId="3" fillId="0" borderId="36" xfId="44" applyNumberFormat="1" applyFont="1" applyBorder="1" applyAlignment="1">
      <alignment/>
    </xf>
    <xf numFmtId="3" fontId="3" fillId="0" borderId="37" xfId="63" applyNumberFormat="1" applyFont="1" applyBorder="1">
      <alignment/>
      <protection/>
    </xf>
    <xf numFmtId="0" fontId="3" fillId="0" borderId="35" xfId="67" applyFont="1" applyFill="1" applyBorder="1">
      <alignment/>
      <protection/>
    </xf>
    <xf numFmtId="3" fontId="3" fillId="0" borderId="25" xfId="67" applyNumberFormat="1" applyFont="1" applyFill="1" applyBorder="1">
      <alignment/>
      <protection/>
    </xf>
    <xf numFmtId="43" fontId="2" fillId="0" borderId="0" xfId="42" applyFont="1" applyBorder="1" applyAlignment="1">
      <alignment/>
    </xf>
    <xf numFmtId="37" fontId="8" fillId="0" borderId="0" xfId="66" applyFont="1" applyFill="1" applyBorder="1">
      <alignment/>
      <protection/>
    </xf>
    <xf numFmtId="168" fontId="3" fillId="0" borderId="12" xfId="42" applyNumberFormat="1" applyFont="1" applyFill="1" applyBorder="1" applyAlignment="1">
      <alignment/>
    </xf>
    <xf numFmtId="0" fontId="3" fillId="0" borderId="38" xfId="67" applyFont="1" applyFill="1" applyBorder="1">
      <alignment/>
      <protection/>
    </xf>
    <xf numFmtId="168" fontId="3" fillId="0" borderId="20" xfId="42" applyNumberFormat="1" applyFont="1" applyBorder="1" applyAlignment="1">
      <alignment/>
    </xf>
    <xf numFmtId="3" fontId="3" fillId="0" borderId="39" xfId="44" applyNumberFormat="1" applyFont="1" applyBorder="1" applyAlignment="1">
      <alignment/>
    </xf>
    <xf numFmtId="3" fontId="3" fillId="0" borderId="22" xfId="63" applyNumberFormat="1" applyFont="1" applyBorder="1">
      <alignment/>
      <protection/>
    </xf>
    <xf numFmtId="0" fontId="3" fillId="0" borderId="40" xfId="67" applyFont="1" applyFill="1" applyBorder="1">
      <alignment/>
      <protection/>
    </xf>
    <xf numFmtId="0" fontId="3" fillId="0" borderId="41" xfId="61" applyNumberFormat="1" applyFont="1" applyFill="1" applyBorder="1">
      <alignment/>
      <protection/>
    </xf>
    <xf numFmtId="0" fontId="3" fillId="0" borderId="39" xfId="62" applyFont="1" applyFill="1" applyBorder="1">
      <alignment/>
      <protection/>
    </xf>
    <xf numFmtId="0" fontId="3" fillId="0" borderId="23" xfId="67" applyFont="1" applyFill="1" applyBorder="1">
      <alignment/>
      <protection/>
    </xf>
    <xf numFmtId="0" fontId="3" fillId="0" borderId="41" xfId="62" applyFont="1" applyFill="1" applyBorder="1">
      <alignment/>
      <protection/>
    </xf>
    <xf numFmtId="0" fontId="3" fillId="0" borderId="36" xfId="62" applyFont="1" applyFill="1" applyBorder="1">
      <alignment/>
      <protection/>
    </xf>
    <xf numFmtId="0" fontId="3" fillId="0" borderId="12" xfId="63" applyFont="1" applyBorder="1">
      <alignment/>
      <protection/>
    </xf>
    <xf numFmtId="0" fontId="3" fillId="0" borderId="33" xfId="62" applyFont="1" applyFill="1" applyBorder="1">
      <alignment/>
      <protection/>
    </xf>
    <xf numFmtId="3" fontId="3" fillId="0" borderId="22" xfId="44" applyNumberFormat="1" applyFont="1" applyBorder="1" applyAlignment="1">
      <alignment/>
    </xf>
    <xf numFmtId="3" fontId="3" fillId="0" borderId="37" xfId="44" applyNumberFormat="1" applyFont="1" applyBorder="1" applyAlignment="1">
      <alignment/>
    </xf>
    <xf numFmtId="3" fontId="3" fillId="0" borderId="12" xfId="63" applyNumberFormat="1" applyFont="1" applyFill="1" applyBorder="1">
      <alignment/>
      <protection/>
    </xf>
    <xf numFmtId="0" fontId="3" fillId="0" borderId="32" xfId="67" applyFont="1" applyFill="1" applyBorder="1" applyAlignment="1">
      <alignment horizontal="right"/>
      <protection/>
    </xf>
    <xf numFmtId="0" fontId="3" fillId="0" borderId="0" xfId="50" applyNumberFormat="1" applyFont="1" applyFill="1" applyAlignment="1">
      <alignment horizontal="center"/>
      <protection/>
    </xf>
    <xf numFmtId="0" fontId="4" fillId="0" borderId="0" xfId="50" applyNumberFormat="1" applyFont="1" applyFill="1" applyAlignment="1">
      <alignment horizontal="center"/>
      <protection/>
    </xf>
    <xf numFmtId="0" fontId="5" fillId="0" borderId="0" xfId="50" applyNumberFormat="1" applyFont="1" applyFill="1" applyAlignment="1">
      <alignment horizontal="center"/>
      <protection/>
    </xf>
    <xf numFmtId="0" fontId="4" fillId="0" borderId="0" xfId="50" applyNumberFormat="1" applyFont="1" applyAlignment="1">
      <alignment horizontal="center"/>
      <protection/>
    </xf>
    <xf numFmtId="0" fontId="4" fillId="0" borderId="0" xfId="50" applyNumberFormat="1" applyFont="1" applyBorder="1" applyAlignment="1">
      <alignment horizontal="center"/>
      <protection/>
    </xf>
    <xf numFmtId="40" fontId="4" fillId="0" borderId="0" xfId="65" applyNumberFormat="1" applyFont="1" applyFill="1" applyAlignment="1">
      <alignment horizontal="center"/>
      <protection/>
    </xf>
    <xf numFmtId="37" fontId="4" fillId="0" borderId="0" xfId="66" applyFont="1" applyFill="1" applyAlignment="1">
      <alignment horizontal="center"/>
      <protection/>
    </xf>
    <xf numFmtId="0" fontId="4" fillId="0" borderId="0" xfId="67" applyNumberFormat="1" applyFont="1" applyAlignment="1">
      <alignment horizontal="center"/>
      <protection/>
    </xf>
    <xf numFmtId="0" fontId="4" fillId="0" borderId="0" xfId="67" applyNumberFormat="1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Deposits, Prepayments and Other receivables D1" xfId="45"/>
    <cellStyle name="Comma_Trade Creditors J1" xfId="46"/>
    <cellStyle name="Currency" xfId="47"/>
    <cellStyle name="Currency [0]" xfId="48"/>
    <cellStyle name="Currency 2" xfId="49"/>
    <cellStyle name="Custom - Style8" xfId="50"/>
    <cellStyle name="Custom - Style8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_Audit Sch-Jan'06" xfId="65"/>
    <cellStyle name="Normal_Format" xfId="66"/>
    <cellStyle name="Normal_SHEET" xfId="67"/>
    <cellStyle name="Normal_SOA-working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0</xdr:rowOff>
    </xdr:from>
    <xdr:to>
      <xdr:col>3</xdr:col>
      <xdr:colOff>200025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53050" y="1800225"/>
          <a:ext cx="161925" cy="2200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2</xdr:col>
      <xdr:colOff>219075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29050" y="1895475"/>
          <a:ext cx="18097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0</xdr:rowOff>
    </xdr:from>
    <xdr:to>
      <xdr:col>11</xdr:col>
      <xdr:colOff>190500</xdr:colOff>
      <xdr:row>22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077700" y="1800225"/>
          <a:ext cx="133350" cy="3057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0</xdr:rowOff>
    </xdr:from>
    <xdr:to>
      <xdr:col>10</xdr:col>
      <xdr:colOff>247650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601325" y="1800225"/>
          <a:ext cx="1714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266700</xdr:colOff>
      <xdr:row>47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220200" y="1800225"/>
          <a:ext cx="266700" cy="809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95250</xdr:rowOff>
    </xdr:from>
    <xdr:to>
      <xdr:col>11</xdr:col>
      <xdr:colOff>219075</xdr:colOff>
      <xdr:row>44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077700" y="5495925"/>
          <a:ext cx="161925" cy="382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0</xdr:rowOff>
    </xdr:from>
    <xdr:to>
      <xdr:col>11</xdr:col>
      <xdr:colOff>190500</xdr:colOff>
      <xdr:row>22</xdr:row>
      <xdr:rowOff>57150</xdr:rowOff>
    </xdr:to>
    <xdr:sp>
      <xdr:nvSpPr>
        <xdr:cNvPr id="5" name="AutoShape 1"/>
        <xdr:cNvSpPr>
          <a:spLocks/>
        </xdr:cNvSpPr>
      </xdr:nvSpPr>
      <xdr:spPr>
        <a:xfrm>
          <a:off x="12077700" y="1800225"/>
          <a:ext cx="133350" cy="3057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0</xdr:rowOff>
    </xdr:from>
    <xdr:to>
      <xdr:col>10</xdr:col>
      <xdr:colOff>247650</xdr:colOff>
      <xdr:row>12</xdr:row>
      <xdr:rowOff>0</xdr:rowOff>
    </xdr:to>
    <xdr:sp>
      <xdr:nvSpPr>
        <xdr:cNvPr id="6" name="AutoShape 2"/>
        <xdr:cNvSpPr>
          <a:spLocks/>
        </xdr:cNvSpPr>
      </xdr:nvSpPr>
      <xdr:spPr>
        <a:xfrm>
          <a:off x="10601325" y="1800225"/>
          <a:ext cx="1714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876300</xdr:colOff>
      <xdr:row>7</xdr:row>
      <xdr:rowOff>0</xdr:rowOff>
    </xdr:from>
    <xdr:to>
      <xdr:col>7</xdr:col>
      <xdr:colOff>266700</xdr:colOff>
      <xdr:row>47</xdr:row>
      <xdr:rowOff>95250</xdr:rowOff>
    </xdr:to>
    <xdr:sp>
      <xdr:nvSpPr>
        <xdr:cNvPr id="7" name="AutoShape 3"/>
        <xdr:cNvSpPr>
          <a:spLocks/>
        </xdr:cNvSpPr>
      </xdr:nvSpPr>
      <xdr:spPr>
        <a:xfrm>
          <a:off x="9220200" y="1800225"/>
          <a:ext cx="266700" cy="809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95250</xdr:rowOff>
    </xdr:from>
    <xdr:to>
      <xdr:col>11</xdr:col>
      <xdr:colOff>219075</xdr:colOff>
      <xdr:row>44</xdr:row>
      <xdr:rowOff>123825</xdr:rowOff>
    </xdr:to>
    <xdr:sp>
      <xdr:nvSpPr>
        <xdr:cNvPr id="8" name="AutoShape 4"/>
        <xdr:cNvSpPr>
          <a:spLocks/>
        </xdr:cNvSpPr>
      </xdr:nvSpPr>
      <xdr:spPr>
        <a:xfrm>
          <a:off x="12077700" y="5495925"/>
          <a:ext cx="161925" cy="382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2</xdr:col>
      <xdr:colOff>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27241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19050</xdr:rowOff>
    </xdr:from>
    <xdr:to>
      <xdr:col>5</xdr:col>
      <xdr:colOff>9525</xdr:colOff>
      <xdr:row>15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76625" y="2419350"/>
          <a:ext cx="40576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9525</xdr:rowOff>
    </xdr:from>
    <xdr:to>
      <xdr:col>2</xdr:col>
      <xdr:colOff>295275</xdr:colOff>
      <xdr:row>11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625" y="1609725"/>
          <a:ext cx="3286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11</xdr:row>
      <xdr:rowOff>180975</xdr:rowOff>
    </xdr:from>
    <xdr:to>
      <xdr:col>5</xdr:col>
      <xdr:colOff>962025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3714750" y="2981325"/>
          <a:ext cx="33242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28575</xdr:rowOff>
    </xdr:from>
    <xdr:to>
      <xdr:col>0</xdr:col>
      <xdr:colOff>3648075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6675" y="1228725"/>
          <a:ext cx="35814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180975</xdr:rowOff>
    </xdr:from>
    <xdr:to>
      <xdr:col>2</xdr:col>
      <xdr:colOff>1057275</xdr:colOff>
      <xdr:row>14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4000500" y="2381250"/>
          <a:ext cx="2257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Sheet%20(Liquidat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Sheet%20(Liquidation%2030.04.1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Sheet%20(Liquidation%2031.08.1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Sheet%20(Liquidation%2030.11.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Sheet%20(Liquidation%2031.01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st August 2009"/>
      <sheetName val="LAD"/>
      <sheetName val="journal"/>
      <sheetName val="secured creditors"/>
    </sheetNames>
    <sheetDataSet>
      <sheetData sheetId="3">
        <row r="9">
          <cell r="C9">
            <v>117000000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th Apr 2010"/>
      <sheetName val="LAD"/>
      <sheetName val="journal"/>
      <sheetName val="secured creditors"/>
    </sheetNames>
    <sheetDataSet>
      <sheetData sheetId="0">
        <row r="42">
          <cell r="J42">
            <v>44483884.38</v>
          </cell>
        </row>
      </sheetData>
      <sheetData sheetId="2">
        <row r="92">
          <cell r="L92">
            <v>18000000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st Aug 2010"/>
      <sheetName val="LAD"/>
      <sheetName val="journal"/>
      <sheetName val="secured creditors"/>
    </sheetNames>
    <sheetDataSet>
      <sheetData sheetId="3">
        <row r="11">
          <cell r="C11">
            <v>12106154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th Nov 2010"/>
      <sheetName val="LAD"/>
      <sheetName val="journal"/>
      <sheetName val="secured creditors"/>
    </sheetNames>
    <sheetDataSet>
      <sheetData sheetId="3">
        <row r="10">
          <cell r="C10">
            <v>208916492.86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1st Jan 2011"/>
      <sheetName val="LAD"/>
      <sheetName val="journal"/>
      <sheetName val="secured creditors"/>
    </sheetNames>
    <sheetDataSet>
      <sheetData sheetId="0">
        <row r="13">
          <cell r="G13">
            <v>9665.25</v>
          </cell>
        </row>
        <row r="15">
          <cell r="J15">
            <v>632296307.3</v>
          </cell>
        </row>
        <row r="18">
          <cell r="J18">
            <v>23157222.49</v>
          </cell>
          <cell r="W18">
            <v>18525777.992</v>
          </cell>
        </row>
        <row r="24">
          <cell r="J24">
            <v>646845.2299999995</v>
          </cell>
        </row>
        <row r="37">
          <cell r="J37">
            <v>499253479.04999995</v>
          </cell>
        </row>
        <row r="49">
          <cell r="N49">
            <v>12186951.86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80" zoomScaleSheetLayoutView="80" zoomScalePageLayoutView="0" workbookViewId="0" topLeftCell="A25">
      <selection activeCell="B13" sqref="B13"/>
    </sheetView>
  </sheetViews>
  <sheetFormatPr defaultColWidth="9.140625" defaultRowHeight="15"/>
  <cols>
    <col min="1" max="6" width="9.140625" style="4" customWidth="1"/>
    <col min="7" max="7" width="12.421875" style="4" customWidth="1"/>
    <col min="8" max="8" width="15.8515625" style="4" bestFit="1" customWidth="1"/>
    <col min="9" max="9" width="15.7109375" style="58" bestFit="1" customWidth="1"/>
    <col min="10" max="16384" width="9.140625" style="4" customWidth="1"/>
  </cols>
  <sheetData>
    <row r="1" spans="1:9" ht="15.75">
      <c r="A1" s="1"/>
      <c r="B1" s="1"/>
      <c r="C1" s="1"/>
      <c r="D1" s="1"/>
      <c r="E1" s="1"/>
      <c r="F1" s="1"/>
      <c r="G1" s="1"/>
      <c r="H1" s="2"/>
      <c r="I1" s="3"/>
    </row>
    <row r="2" spans="1:9" ht="15.75">
      <c r="A2" s="1" t="s">
        <v>0</v>
      </c>
      <c r="B2" s="1"/>
      <c r="C2" s="1"/>
      <c r="D2" s="1"/>
      <c r="E2" s="1"/>
      <c r="F2" s="1"/>
      <c r="G2" s="1"/>
      <c r="H2" s="2"/>
      <c r="I2" s="3"/>
    </row>
    <row r="3" spans="1:9" ht="15.75">
      <c r="A3" s="253" t="s">
        <v>1</v>
      </c>
      <c r="B3" s="253"/>
      <c r="C3" s="253"/>
      <c r="D3" s="253"/>
      <c r="E3" s="253"/>
      <c r="F3" s="253"/>
      <c r="G3" s="253"/>
      <c r="H3" s="253"/>
      <c r="I3" s="253"/>
    </row>
    <row r="4" spans="1:9" ht="15.75">
      <c r="A4" s="1"/>
      <c r="B4" s="1"/>
      <c r="C4" s="1"/>
      <c r="D4" s="1"/>
      <c r="E4" s="1"/>
      <c r="F4" s="1"/>
      <c r="G4" s="1"/>
      <c r="H4" s="2"/>
      <c r="I4" s="3"/>
    </row>
    <row r="5" spans="1:9" ht="15.75">
      <c r="A5" s="254" t="s">
        <v>2</v>
      </c>
      <c r="B5" s="254"/>
      <c r="C5" s="254"/>
      <c r="D5" s="254"/>
      <c r="E5" s="254"/>
      <c r="F5" s="254"/>
      <c r="G5" s="254"/>
      <c r="H5" s="254"/>
      <c r="I5" s="254"/>
    </row>
    <row r="6" spans="1:9" ht="15.75">
      <c r="A6" s="1"/>
      <c r="B6" s="1"/>
      <c r="C6" s="1"/>
      <c r="D6" s="1"/>
      <c r="E6" s="1"/>
      <c r="F6" s="1"/>
      <c r="G6" s="1"/>
      <c r="H6" s="2"/>
      <c r="I6" s="3"/>
    </row>
    <row r="7" spans="1:9" ht="15.75">
      <c r="A7" s="252" t="s">
        <v>3</v>
      </c>
      <c r="B7" s="252"/>
      <c r="C7" s="252"/>
      <c r="D7" s="252"/>
      <c r="E7" s="252"/>
      <c r="F7" s="252"/>
      <c r="G7" s="252"/>
      <c r="H7" s="252"/>
      <c r="I7" s="252"/>
    </row>
    <row r="8" spans="1:9" ht="15.75">
      <c r="A8" s="252" t="s">
        <v>4</v>
      </c>
      <c r="B8" s="252"/>
      <c r="C8" s="252"/>
      <c r="D8" s="252"/>
      <c r="E8" s="252"/>
      <c r="F8" s="252"/>
      <c r="G8" s="252"/>
      <c r="H8" s="252"/>
      <c r="I8" s="252"/>
    </row>
    <row r="9" spans="1:9" ht="15.75">
      <c r="A9" s="252" t="s">
        <v>5</v>
      </c>
      <c r="B9" s="252"/>
      <c r="C9" s="252"/>
      <c r="D9" s="252"/>
      <c r="E9" s="252"/>
      <c r="F9" s="252"/>
      <c r="G9" s="252"/>
      <c r="H9" s="252"/>
      <c r="I9" s="252"/>
    </row>
    <row r="10" spans="1:9" ht="15.75">
      <c r="A10" s="5"/>
      <c r="B10" s="5"/>
      <c r="C10" s="5"/>
      <c r="D10" s="5"/>
      <c r="E10" s="5"/>
      <c r="F10" s="5"/>
      <c r="G10" s="5"/>
      <c r="H10" s="6"/>
      <c r="I10" s="3"/>
    </row>
    <row r="11" spans="1:9" ht="15.75">
      <c r="A11" s="5" t="s">
        <v>406</v>
      </c>
      <c r="B11" s="5" t="s">
        <v>434</v>
      </c>
      <c r="C11" s="5"/>
      <c r="D11" s="5"/>
      <c r="E11" s="5"/>
      <c r="F11" s="5"/>
      <c r="G11" s="5"/>
      <c r="H11" s="6"/>
      <c r="I11" s="3"/>
    </row>
    <row r="12" spans="1:9" ht="15.75">
      <c r="A12" s="5"/>
      <c r="B12" s="5"/>
      <c r="C12" s="5"/>
      <c r="D12" s="5"/>
      <c r="E12" s="5"/>
      <c r="F12" s="5"/>
      <c r="G12" s="5"/>
      <c r="H12" s="7" t="s">
        <v>6</v>
      </c>
      <c r="I12" s="3"/>
    </row>
    <row r="13" spans="1:9" ht="15.75">
      <c r="A13" s="5"/>
      <c r="B13" s="5"/>
      <c r="C13" s="5"/>
      <c r="D13" s="5"/>
      <c r="E13" s="5"/>
      <c r="F13" s="5"/>
      <c r="G13" s="5"/>
      <c r="H13" s="8" t="s">
        <v>7</v>
      </c>
      <c r="I13" s="9" t="s">
        <v>8</v>
      </c>
    </row>
    <row r="14" spans="1:9" ht="15.75">
      <c r="A14" s="5"/>
      <c r="B14" s="5"/>
      <c r="C14" s="5"/>
      <c r="D14" s="5"/>
      <c r="E14" s="5"/>
      <c r="F14" s="5"/>
      <c r="G14" s="5"/>
      <c r="H14" s="7" t="s">
        <v>9</v>
      </c>
      <c r="I14" s="9" t="s">
        <v>10</v>
      </c>
    </row>
    <row r="15" spans="1:9" ht="15.75">
      <c r="A15" s="5"/>
      <c r="B15" s="5"/>
      <c r="C15" s="5"/>
      <c r="D15" s="5"/>
      <c r="E15" s="5"/>
      <c r="F15" s="5"/>
      <c r="G15" s="5"/>
      <c r="H15" s="7" t="s">
        <v>11</v>
      </c>
      <c r="I15" s="9" t="s">
        <v>12</v>
      </c>
    </row>
    <row r="16" spans="1:9" ht="15.75">
      <c r="A16" s="5"/>
      <c r="B16" s="5"/>
      <c r="C16" s="5"/>
      <c r="D16" s="5"/>
      <c r="E16" s="5"/>
      <c r="F16" s="5"/>
      <c r="G16" s="5"/>
      <c r="H16" s="7" t="s">
        <v>13</v>
      </c>
      <c r="I16" s="9"/>
    </row>
    <row r="17" spans="1:9" ht="15.75">
      <c r="A17" s="5"/>
      <c r="B17" s="5"/>
      <c r="C17" s="5"/>
      <c r="D17" s="5"/>
      <c r="E17" s="5"/>
      <c r="F17" s="5"/>
      <c r="G17" s="5"/>
      <c r="H17" s="7" t="s">
        <v>14</v>
      </c>
      <c r="I17" s="9" t="s">
        <v>14</v>
      </c>
    </row>
    <row r="18" spans="1:9" ht="15.75">
      <c r="A18" s="5"/>
      <c r="B18" s="5"/>
      <c r="C18" s="5"/>
      <c r="D18" s="5"/>
      <c r="E18" s="5"/>
      <c r="F18" s="5"/>
      <c r="G18" s="5"/>
      <c r="H18" s="7"/>
      <c r="I18" s="9"/>
    </row>
    <row r="19" spans="1:9" ht="15.75">
      <c r="A19" s="10">
        <v>1</v>
      </c>
      <c r="B19" s="5" t="s">
        <v>15</v>
      </c>
      <c r="C19" s="5"/>
      <c r="D19" s="5"/>
      <c r="E19" s="5"/>
      <c r="F19" s="5"/>
      <c r="G19" s="5"/>
      <c r="H19" s="11"/>
      <c r="I19" s="12"/>
    </row>
    <row r="20" spans="1:9" ht="15.75">
      <c r="A20" s="5"/>
      <c r="B20" s="5"/>
      <c r="C20" s="5"/>
      <c r="D20" s="5"/>
      <c r="E20" s="5"/>
      <c r="F20" s="5"/>
      <c r="G20" s="5"/>
      <c r="H20" s="11"/>
      <c r="I20" s="12"/>
    </row>
    <row r="21" spans="1:9" ht="15.75">
      <c r="A21" s="10" t="s">
        <v>16</v>
      </c>
      <c r="B21" s="5" t="s">
        <v>17</v>
      </c>
      <c r="C21" s="5"/>
      <c r="D21" s="5"/>
      <c r="E21" s="5"/>
      <c r="F21" s="5"/>
      <c r="G21" s="10"/>
      <c r="H21" s="13">
        <f>+SchA!B17</f>
        <v>3527160</v>
      </c>
      <c r="I21" s="13">
        <f>+SchA!C8</f>
        <v>3527160</v>
      </c>
    </row>
    <row r="22" spans="1:9" ht="15.75">
      <c r="A22" s="10" t="s">
        <v>18</v>
      </c>
      <c r="B22" s="5" t="s">
        <v>419</v>
      </c>
      <c r="C22" s="5"/>
      <c r="D22" s="5"/>
      <c r="E22" s="5"/>
      <c r="F22" s="5"/>
      <c r="G22" s="10"/>
      <c r="H22" s="14">
        <f>+SchB!C23</f>
        <v>34534908.82</v>
      </c>
      <c r="I22" s="13">
        <f>+SchB!D13</f>
        <v>12500000</v>
      </c>
    </row>
    <row r="23" spans="1:9" ht="15.75">
      <c r="A23" s="15" t="s">
        <v>19</v>
      </c>
      <c r="B23" s="5" t="s">
        <v>20</v>
      </c>
      <c r="C23" s="5"/>
      <c r="D23" s="5"/>
      <c r="E23" s="5"/>
      <c r="F23" s="5"/>
      <c r="G23" s="10"/>
      <c r="H23" s="205">
        <v>0</v>
      </c>
      <c r="I23" s="205">
        <v>0</v>
      </c>
    </row>
    <row r="24" spans="1:9" ht="15.75">
      <c r="A24" s="10" t="s">
        <v>21</v>
      </c>
      <c r="B24" s="5" t="s">
        <v>22</v>
      </c>
      <c r="C24" s="5"/>
      <c r="D24" s="5"/>
      <c r="E24" s="5"/>
      <c r="F24" s="5"/>
      <c r="G24" s="10"/>
      <c r="H24" s="199">
        <f>+'[5]31st Jan 2011'!$J$24</f>
        <v>646845.2299999995</v>
      </c>
      <c r="I24" s="199">
        <f>+H24</f>
        <v>646845.2299999995</v>
      </c>
    </row>
    <row r="25" spans="1:9" ht="15.75">
      <c r="A25" s="10" t="s">
        <v>23</v>
      </c>
      <c r="B25" s="5" t="s">
        <v>24</v>
      </c>
      <c r="C25" s="5"/>
      <c r="D25" s="5"/>
      <c r="E25" s="5"/>
      <c r="F25" s="5"/>
      <c r="G25" s="10"/>
      <c r="H25" s="13">
        <f>+'[5]31st Jan 2011'!$J$18</f>
        <v>23157222.49</v>
      </c>
      <c r="I25" s="13">
        <f>+'[5]31st Jan 2011'!$W$18</f>
        <v>18525777.992</v>
      </c>
    </row>
    <row r="26" spans="1:9" ht="15.75">
      <c r="A26" s="10" t="s">
        <v>25</v>
      </c>
      <c r="B26" s="5" t="s">
        <v>26</v>
      </c>
      <c r="C26" s="5"/>
      <c r="D26" s="5"/>
      <c r="E26" s="5"/>
      <c r="F26" s="5"/>
      <c r="G26" s="10"/>
      <c r="H26" s="16">
        <v>0</v>
      </c>
      <c r="I26" s="16">
        <v>0</v>
      </c>
    </row>
    <row r="27" spans="1:9" ht="15.75">
      <c r="A27" s="10" t="s">
        <v>27</v>
      </c>
      <c r="B27" s="5" t="s">
        <v>28</v>
      </c>
      <c r="C27" s="5"/>
      <c r="D27" s="5"/>
      <c r="E27" s="5"/>
      <c r="F27" s="5"/>
      <c r="G27" s="10"/>
      <c r="H27" s="13">
        <f>+'[5]31st Jan 2011'!$G$13</f>
        <v>9665.25</v>
      </c>
      <c r="I27" s="16">
        <v>0</v>
      </c>
    </row>
    <row r="28" spans="1:9" ht="15.75">
      <c r="A28" s="10" t="s">
        <v>29</v>
      </c>
      <c r="B28" s="17" t="s">
        <v>30</v>
      </c>
      <c r="C28" s="17"/>
      <c r="D28" s="17"/>
      <c r="E28" s="17"/>
      <c r="F28" s="17"/>
      <c r="G28" s="10"/>
      <c r="H28" s="13">
        <f>+SchC!B28</f>
        <v>6310233.0600000005</v>
      </c>
      <c r="I28" s="13">
        <f>+SchC!C28</f>
        <v>3500000</v>
      </c>
    </row>
    <row r="29" spans="1:9" ht="15.75">
      <c r="A29" s="10"/>
      <c r="B29" s="18"/>
      <c r="C29" s="18"/>
      <c r="D29" s="18"/>
      <c r="E29" s="18"/>
      <c r="F29" s="18"/>
      <c r="G29" s="18"/>
      <c r="H29" s="19"/>
      <c r="I29" s="20"/>
    </row>
    <row r="30" spans="1:9" ht="15.75">
      <c r="A30" s="5"/>
      <c r="B30" s="5" t="s">
        <v>31</v>
      </c>
      <c r="C30" s="5"/>
      <c r="D30" s="5"/>
      <c r="E30" s="5"/>
      <c r="F30" s="5"/>
      <c r="G30" s="5"/>
      <c r="H30" s="21">
        <f>SUM(H21:H28)+1</f>
        <v>68186035.85</v>
      </c>
      <c r="I30" s="13">
        <f>SUM(I21:I28)</f>
        <v>38699783.222</v>
      </c>
    </row>
    <row r="31" spans="1:9" ht="15.75">
      <c r="A31" s="5"/>
      <c r="B31" s="5"/>
      <c r="C31" s="5"/>
      <c r="D31" s="5"/>
      <c r="E31" s="5"/>
      <c r="F31" s="5"/>
      <c r="G31" s="5"/>
      <c r="H31" s="22"/>
      <c r="I31" s="13"/>
    </row>
    <row r="32" spans="1:9" ht="15.75">
      <c r="A32" s="10">
        <v>2</v>
      </c>
      <c r="B32" s="5" t="s">
        <v>32</v>
      </c>
      <c r="C32" s="5"/>
      <c r="D32" s="5"/>
      <c r="E32" s="5"/>
      <c r="F32" s="5"/>
      <c r="G32" s="10"/>
      <c r="H32" s="23">
        <f>+SchD!H52</f>
        <v>623778147.3</v>
      </c>
      <c r="I32" s="24">
        <f>+SchD!K52</f>
        <v>291204000</v>
      </c>
    </row>
    <row r="33" spans="1:9" ht="15.75">
      <c r="A33" s="5"/>
      <c r="B33" s="5" t="s">
        <v>33</v>
      </c>
      <c r="C33" s="5"/>
      <c r="D33" s="5"/>
      <c r="E33" s="5"/>
      <c r="F33" s="5"/>
      <c r="G33" s="25"/>
      <c r="H33" s="26"/>
      <c r="I33" s="27"/>
    </row>
    <row r="34" spans="1:9" ht="15.75">
      <c r="A34" s="5"/>
      <c r="B34" s="5" t="s">
        <v>34</v>
      </c>
      <c r="C34" s="5"/>
      <c r="D34" s="5"/>
      <c r="E34" s="5"/>
      <c r="F34" s="5"/>
      <c r="G34" s="10"/>
      <c r="H34" s="28">
        <f>-SchD!L52</f>
        <v>-338031646.86</v>
      </c>
      <c r="I34" s="28">
        <f>-SchD!K9-SchD!K24-SchD!L36-SchD!K48-SchD!K50</f>
        <v>-311627692.86</v>
      </c>
    </row>
    <row r="35" spans="1:9" ht="15.75">
      <c r="A35" s="5"/>
      <c r="B35" s="5"/>
      <c r="C35" s="5"/>
      <c r="D35" s="5"/>
      <c r="E35" s="5"/>
      <c r="F35" s="5"/>
      <c r="G35" s="5"/>
      <c r="H35" s="29"/>
      <c r="I35" s="30"/>
    </row>
    <row r="36" spans="1:9" ht="15.75">
      <c r="A36" s="5"/>
      <c r="B36" s="5"/>
      <c r="C36" s="5"/>
      <c r="D36" s="5"/>
      <c r="E36" s="5"/>
      <c r="F36" s="5"/>
      <c r="G36" s="5"/>
      <c r="H36" s="31"/>
      <c r="I36" s="32"/>
    </row>
    <row r="37" spans="1:9" ht="15.75">
      <c r="A37" s="5"/>
      <c r="B37" s="17" t="s">
        <v>35</v>
      </c>
      <c r="C37" s="5"/>
      <c r="D37" s="5"/>
      <c r="E37" s="5"/>
      <c r="F37" s="5"/>
      <c r="G37" s="5"/>
      <c r="H37" s="33">
        <f>SUM(H30:H34)</f>
        <v>353932536.28999996</v>
      </c>
      <c r="I37" s="33">
        <f>SUM(I30:I34)</f>
        <v>18276090.36199999</v>
      </c>
    </row>
    <row r="38" spans="1:9" ht="15.75">
      <c r="A38" s="5"/>
      <c r="B38" s="18"/>
      <c r="C38" s="18"/>
      <c r="D38" s="18"/>
      <c r="E38" s="18"/>
      <c r="F38" s="18"/>
      <c r="G38" s="18"/>
      <c r="H38" s="19"/>
      <c r="I38" s="34"/>
    </row>
    <row r="39" spans="1:9" ht="15.75">
      <c r="A39" s="5"/>
      <c r="B39" s="17"/>
      <c r="C39" s="17"/>
      <c r="D39" s="17"/>
      <c r="E39" s="17"/>
      <c r="F39" s="17"/>
      <c r="G39" s="17"/>
      <c r="H39" s="35"/>
      <c r="I39" s="36"/>
    </row>
    <row r="40" spans="1:9" ht="15.75">
      <c r="A40" s="5"/>
      <c r="B40" s="5" t="s">
        <v>36</v>
      </c>
      <c r="C40" s="5"/>
      <c r="D40" s="5"/>
      <c r="E40" s="5"/>
      <c r="F40" s="5"/>
      <c r="G40" s="5"/>
      <c r="H40" s="33"/>
      <c r="I40" s="37"/>
    </row>
    <row r="41" spans="1:9" ht="15.75">
      <c r="A41" s="5"/>
      <c r="B41" s="18"/>
      <c r="C41" s="18"/>
      <c r="D41" s="18"/>
      <c r="E41" s="18"/>
      <c r="F41" s="18"/>
      <c r="G41" s="18"/>
      <c r="H41" s="19"/>
      <c r="I41" s="20"/>
    </row>
    <row r="42" spans="1:9" ht="15.75">
      <c r="A42" s="10">
        <v>3</v>
      </c>
      <c r="B42" s="5" t="s">
        <v>37</v>
      </c>
      <c r="C42" s="5"/>
      <c r="D42" s="5"/>
      <c r="E42" s="5"/>
      <c r="F42" s="5"/>
      <c r="G42" s="5"/>
      <c r="H42" s="38">
        <v>0</v>
      </c>
      <c r="I42" s="39">
        <v>0</v>
      </c>
    </row>
    <row r="43" spans="1:9" ht="15.75">
      <c r="A43" s="5"/>
      <c r="B43" s="5" t="s">
        <v>38</v>
      </c>
      <c r="C43" s="5"/>
      <c r="D43" s="5"/>
      <c r="E43" s="5"/>
      <c r="F43" s="5"/>
      <c r="G43" s="5"/>
      <c r="H43" s="40"/>
      <c r="I43" s="37"/>
    </row>
    <row r="44" spans="1:9" ht="15.75">
      <c r="A44" s="5"/>
      <c r="B44" s="18" t="s">
        <v>33</v>
      </c>
      <c r="C44" s="18"/>
      <c r="D44" s="18"/>
      <c r="E44" s="18"/>
      <c r="F44" s="18"/>
      <c r="G44" s="18"/>
      <c r="H44" s="19"/>
      <c r="I44" s="20"/>
    </row>
    <row r="45" spans="1:9" ht="15.75">
      <c r="A45" s="10">
        <v>4</v>
      </c>
      <c r="B45" s="5" t="s">
        <v>39</v>
      </c>
      <c r="C45" s="5"/>
      <c r="D45" s="5"/>
      <c r="E45" s="5"/>
      <c r="F45" s="5"/>
      <c r="G45" s="5"/>
      <c r="H45" s="39">
        <v>0</v>
      </c>
      <c r="I45" s="16">
        <v>0</v>
      </c>
    </row>
    <row r="46" spans="1:9" ht="15.75">
      <c r="A46" s="5"/>
      <c r="B46" s="5" t="s">
        <v>40</v>
      </c>
      <c r="C46" s="5"/>
      <c r="D46" s="5"/>
      <c r="E46" s="5"/>
      <c r="F46" s="5"/>
      <c r="G46" s="5"/>
      <c r="H46" s="37"/>
      <c r="I46" s="37"/>
    </row>
    <row r="47" spans="1:9" ht="15.75">
      <c r="A47" s="5"/>
      <c r="B47" s="18"/>
      <c r="C47" s="18"/>
      <c r="D47" s="18"/>
      <c r="E47" s="18"/>
      <c r="F47" s="18"/>
      <c r="G47" s="18"/>
      <c r="H47" s="41"/>
      <c r="I47" s="41"/>
    </row>
    <row r="48" spans="1:9" ht="15.75">
      <c r="A48" s="10">
        <v>5</v>
      </c>
      <c r="B48" s="5" t="s">
        <v>41</v>
      </c>
      <c r="C48" s="5"/>
      <c r="D48" s="5"/>
      <c r="E48" s="5"/>
      <c r="F48" s="5"/>
      <c r="G48" s="5"/>
      <c r="H48" s="13">
        <f>+SchF!C14</f>
        <v>44483884.38</v>
      </c>
      <c r="I48" s="13">
        <f>+SchF!C14</f>
        <v>44483884.38</v>
      </c>
    </row>
    <row r="49" spans="1:9" ht="15.75">
      <c r="A49" s="5"/>
      <c r="B49" s="18"/>
      <c r="C49" s="18"/>
      <c r="D49" s="18"/>
      <c r="E49" s="18"/>
      <c r="F49" s="18"/>
      <c r="G49" s="18"/>
      <c r="H49" s="32"/>
      <c r="I49" s="32"/>
    </row>
    <row r="50" spans="1:9" ht="15.75">
      <c r="A50" s="10">
        <v>6</v>
      </c>
      <c r="B50" s="5" t="s">
        <v>42</v>
      </c>
      <c r="C50" s="5"/>
      <c r="D50" s="5"/>
      <c r="E50" s="5"/>
      <c r="F50" s="5"/>
      <c r="G50" s="5"/>
      <c r="H50" s="13">
        <f>+SchG!C208</f>
        <v>849090199.53</v>
      </c>
      <c r="I50" s="13">
        <f>+SchG!D208</f>
        <v>849090199.53</v>
      </c>
    </row>
    <row r="51" spans="1:9" ht="15.75">
      <c r="A51" s="5"/>
      <c r="B51" s="5" t="s">
        <v>43</v>
      </c>
      <c r="C51" s="5"/>
      <c r="D51" s="5"/>
      <c r="E51" s="5"/>
      <c r="F51" s="5"/>
      <c r="G51" s="10"/>
      <c r="H51" s="29"/>
      <c r="I51" s="42"/>
    </row>
    <row r="52" spans="1:9" ht="15.75">
      <c r="A52" s="5"/>
      <c r="B52" s="18"/>
      <c r="C52" s="18"/>
      <c r="D52" s="18"/>
      <c r="E52" s="18"/>
      <c r="F52" s="18"/>
      <c r="G52" s="18"/>
      <c r="H52" s="31"/>
      <c r="I52" s="43"/>
    </row>
    <row r="53" spans="1:9" ht="15.75">
      <c r="A53" s="5"/>
      <c r="B53" s="17"/>
      <c r="C53" s="17"/>
      <c r="D53" s="17"/>
      <c r="E53" s="17"/>
      <c r="F53" s="17"/>
      <c r="G53" s="17"/>
      <c r="H53" s="44"/>
      <c r="I53" s="45"/>
    </row>
    <row r="54" spans="1:9" ht="15.75">
      <c r="A54" s="5"/>
      <c r="B54" s="18" t="s">
        <v>44</v>
      </c>
      <c r="C54" s="18"/>
      <c r="D54" s="18"/>
      <c r="E54" s="18"/>
      <c r="F54" s="18"/>
      <c r="G54" s="18"/>
      <c r="H54" s="20">
        <f>SUM(H42:H52)</f>
        <v>893574083.91</v>
      </c>
      <c r="I54" s="20">
        <f>SUM(I42:I52)</f>
        <v>893574083.91</v>
      </c>
    </row>
    <row r="55" spans="1:9" ht="15.75">
      <c r="A55" s="5"/>
      <c r="B55" s="17"/>
      <c r="C55" s="17"/>
      <c r="D55" s="17"/>
      <c r="E55" s="17"/>
      <c r="F55" s="17"/>
      <c r="G55" s="17"/>
      <c r="H55" s="7" t="s">
        <v>6</v>
      </c>
      <c r="I55" s="3"/>
    </row>
    <row r="56" spans="1:9" ht="15.75">
      <c r="A56" s="5"/>
      <c r="B56" s="17"/>
      <c r="C56" s="17"/>
      <c r="D56" s="17"/>
      <c r="E56" s="17"/>
      <c r="F56" s="17"/>
      <c r="G56" s="17"/>
      <c r="H56" s="8" t="s">
        <v>7</v>
      </c>
      <c r="I56" s="9" t="s">
        <v>8</v>
      </c>
    </row>
    <row r="57" spans="1:9" ht="15.75">
      <c r="A57" s="5"/>
      <c r="B57" s="17"/>
      <c r="C57" s="17"/>
      <c r="D57" s="17"/>
      <c r="E57" s="17"/>
      <c r="F57" s="17"/>
      <c r="G57" s="17"/>
      <c r="H57" s="7" t="s">
        <v>9</v>
      </c>
      <c r="I57" s="9" t="s">
        <v>10</v>
      </c>
    </row>
    <row r="58" spans="1:9" ht="15.75">
      <c r="A58" s="5"/>
      <c r="B58" s="17"/>
      <c r="C58" s="17"/>
      <c r="D58" s="17"/>
      <c r="E58" s="17"/>
      <c r="F58" s="17"/>
      <c r="G58" s="17"/>
      <c r="H58" s="7" t="s">
        <v>11</v>
      </c>
      <c r="I58" s="9" t="s">
        <v>12</v>
      </c>
    </row>
    <row r="59" spans="1:9" ht="15.75">
      <c r="A59" s="5"/>
      <c r="B59" s="17"/>
      <c r="C59" s="17"/>
      <c r="D59" s="17"/>
      <c r="E59" s="17"/>
      <c r="F59" s="17"/>
      <c r="G59" s="17"/>
      <c r="H59" s="7" t="s">
        <v>45</v>
      </c>
      <c r="I59" s="9"/>
    </row>
    <row r="60" spans="1:9" ht="15.75">
      <c r="A60" s="5"/>
      <c r="B60" s="17"/>
      <c r="C60" s="17"/>
      <c r="D60" s="17"/>
      <c r="E60" s="17"/>
      <c r="F60" s="17"/>
      <c r="G60" s="17"/>
      <c r="H60" s="7" t="s">
        <v>14</v>
      </c>
      <c r="I60" s="9" t="s">
        <v>14</v>
      </c>
    </row>
    <row r="61" spans="1:9" ht="15.75">
      <c r="A61" s="5"/>
      <c r="B61" s="25"/>
      <c r="C61" s="25"/>
      <c r="D61" s="25"/>
      <c r="E61" s="25"/>
      <c r="F61" s="25"/>
      <c r="G61" s="25"/>
      <c r="H61" s="6"/>
      <c r="I61" s="3"/>
    </row>
    <row r="62" spans="1:9" ht="15.75">
      <c r="A62" s="10">
        <v>7</v>
      </c>
      <c r="B62" s="5" t="s">
        <v>46</v>
      </c>
      <c r="C62" s="5"/>
      <c r="D62" s="5"/>
      <c r="E62" s="5"/>
      <c r="F62" s="5"/>
      <c r="G62" s="5"/>
      <c r="H62" s="46">
        <v>0</v>
      </c>
      <c r="I62" s="16">
        <v>0</v>
      </c>
    </row>
    <row r="63" spans="1:9" ht="15.75">
      <c r="A63" s="5"/>
      <c r="B63" s="5" t="s">
        <v>47</v>
      </c>
      <c r="C63" s="5"/>
      <c r="D63" s="5"/>
      <c r="E63" s="5"/>
      <c r="F63" s="5"/>
      <c r="G63" s="5"/>
      <c r="H63" s="11" t="s">
        <v>33</v>
      </c>
      <c r="I63" s="47" t="s">
        <v>33</v>
      </c>
    </row>
    <row r="64" spans="1:9" ht="15.75">
      <c r="A64" s="5"/>
      <c r="B64" s="5"/>
      <c r="C64" s="5"/>
      <c r="D64" s="5"/>
      <c r="E64" s="5"/>
      <c r="F64" s="5"/>
      <c r="G64" s="5"/>
      <c r="H64" s="11"/>
      <c r="I64" s="47"/>
    </row>
    <row r="65" spans="1:9" ht="15.75">
      <c r="A65" s="5"/>
      <c r="B65" s="5"/>
      <c r="C65" s="5"/>
      <c r="D65" s="5"/>
      <c r="E65" s="5"/>
      <c r="F65" s="5"/>
      <c r="G65" s="5"/>
      <c r="H65" s="11"/>
      <c r="I65" s="47"/>
    </row>
    <row r="66" spans="1:9" ht="15.75">
      <c r="A66" s="5"/>
      <c r="B66" s="18" t="s">
        <v>48</v>
      </c>
      <c r="C66" s="18"/>
      <c r="D66" s="18"/>
      <c r="E66" s="18"/>
      <c r="F66" s="18"/>
      <c r="G66" s="18"/>
      <c r="H66" s="48">
        <v>0</v>
      </c>
      <c r="I66" s="49">
        <v>0</v>
      </c>
    </row>
    <row r="67" spans="1:9" ht="15.75">
      <c r="A67" s="5"/>
      <c r="B67" s="5"/>
      <c r="C67" s="5"/>
      <c r="D67" s="5"/>
      <c r="E67" s="5"/>
      <c r="F67" s="5"/>
      <c r="G67" s="5"/>
      <c r="H67" s="11"/>
      <c r="I67" s="47"/>
    </row>
    <row r="68" spans="1:9" ht="15.75">
      <c r="A68" s="5"/>
      <c r="B68" s="18" t="s">
        <v>49</v>
      </c>
      <c r="C68" s="18"/>
      <c r="D68" s="18"/>
      <c r="E68" s="18"/>
      <c r="F68" s="18"/>
      <c r="G68" s="18"/>
      <c r="H68" s="48">
        <v>0</v>
      </c>
      <c r="I68" s="49">
        <v>0</v>
      </c>
    </row>
    <row r="69" spans="1:9" ht="15.75">
      <c r="A69" s="5"/>
      <c r="B69" s="5"/>
      <c r="C69" s="5"/>
      <c r="D69" s="5"/>
      <c r="E69" s="5"/>
      <c r="F69" s="5"/>
      <c r="G69" s="5"/>
      <c r="H69" s="11"/>
      <c r="I69" s="12"/>
    </row>
    <row r="70" spans="1:9" ht="15.75">
      <c r="A70" s="10">
        <v>8</v>
      </c>
      <c r="B70" s="5" t="s">
        <v>50</v>
      </c>
      <c r="C70" s="5"/>
      <c r="D70" s="5"/>
      <c r="E70" s="5"/>
      <c r="F70" s="5"/>
      <c r="G70" s="5"/>
      <c r="H70" s="11"/>
      <c r="I70" s="12"/>
    </row>
    <row r="71" spans="1:9" ht="15.75">
      <c r="A71" s="5"/>
      <c r="B71" s="5" t="s">
        <v>51</v>
      </c>
      <c r="C71" s="5"/>
      <c r="D71" s="5"/>
      <c r="E71" s="5"/>
      <c r="F71" s="5"/>
      <c r="G71" s="5"/>
      <c r="H71" s="11"/>
      <c r="I71" s="12"/>
    </row>
    <row r="72" spans="1:9" ht="15.75">
      <c r="A72" s="5"/>
      <c r="B72" s="5" t="s">
        <v>52</v>
      </c>
      <c r="C72" s="5"/>
      <c r="D72" s="5"/>
      <c r="E72" s="5"/>
      <c r="F72" s="5"/>
      <c r="G72" s="5"/>
      <c r="H72" s="46">
        <v>0</v>
      </c>
      <c r="I72" s="16">
        <v>0</v>
      </c>
    </row>
    <row r="73" spans="1:9" ht="15.75">
      <c r="A73" s="5"/>
      <c r="B73" s="18"/>
      <c r="C73" s="18"/>
      <c r="D73" s="18"/>
      <c r="E73" s="18"/>
      <c r="F73" s="18"/>
      <c r="G73" s="18"/>
      <c r="H73" s="50"/>
      <c r="I73" s="51"/>
    </row>
    <row r="74" spans="1:9" ht="15.75">
      <c r="A74" s="10">
        <v>9</v>
      </c>
      <c r="B74" s="5" t="s">
        <v>53</v>
      </c>
      <c r="C74" s="5"/>
      <c r="D74" s="5"/>
      <c r="E74" s="5"/>
      <c r="F74" s="5"/>
      <c r="G74" s="5"/>
      <c r="H74" s="11"/>
      <c r="I74" s="47"/>
    </row>
    <row r="75" spans="1:9" ht="15.75">
      <c r="A75" s="5"/>
      <c r="B75" s="5" t="s">
        <v>54</v>
      </c>
      <c r="C75" s="5"/>
      <c r="D75" s="5"/>
      <c r="E75" s="5"/>
      <c r="F75" s="5"/>
      <c r="G75" s="5"/>
      <c r="H75" s="51">
        <f>+SchJ!C14</f>
        <v>31686950.86</v>
      </c>
      <c r="I75" s="51">
        <f>H75</f>
        <v>31686950.86</v>
      </c>
    </row>
    <row r="76" spans="1:9" ht="15.75">
      <c r="A76" s="5"/>
      <c r="B76" s="25"/>
      <c r="C76" s="5" t="s">
        <v>55</v>
      </c>
      <c r="D76" s="5"/>
      <c r="E76" s="5"/>
      <c r="F76" s="5"/>
      <c r="G76" s="5"/>
      <c r="H76" s="52">
        <f>H37-H48-H50-H75</f>
        <v>-571328498.48</v>
      </c>
      <c r="I76" s="53">
        <f>I37-I48-I50-I75</f>
        <v>-906984944.408</v>
      </c>
    </row>
    <row r="77" spans="1:9" ht="15.75">
      <c r="A77" s="5"/>
      <c r="B77" s="25"/>
      <c r="C77" s="5" t="s">
        <v>56</v>
      </c>
      <c r="D77" s="5"/>
      <c r="E77" s="5"/>
      <c r="F77" s="5"/>
      <c r="G77" s="5"/>
      <c r="H77" s="54" t="s">
        <v>33</v>
      </c>
      <c r="I77" s="55" t="s">
        <v>33</v>
      </c>
    </row>
    <row r="78" spans="1:9" ht="15.75">
      <c r="A78" s="5"/>
      <c r="B78" s="5"/>
      <c r="C78" s="5" t="s">
        <v>57</v>
      </c>
      <c r="D78" s="5"/>
      <c r="E78" s="5"/>
      <c r="F78" s="5"/>
      <c r="G78" s="5"/>
      <c r="H78" s="11"/>
      <c r="I78" s="12" t="s">
        <v>33</v>
      </c>
    </row>
    <row r="79" spans="1:9" ht="15.75">
      <c r="A79" s="5"/>
      <c r="B79" s="5"/>
      <c r="C79" s="25"/>
      <c r="D79" s="5"/>
      <c r="E79" s="5"/>
      <c r="F79" s="5"/>
      <c r="G79" s="5"/>
      <c r="H79" s="11"/>
      <c r="I79" s="12"/>
    </row>
    <row r="80" spans="1:9" ht="15.75">
      <c r="A80" s="5"/>
      <c r="B80" s="5"/>
      <c r="C80" s="5"/>
      <c r="D80" s="5"/>
      <c r="E80" s="5"/>
      <c r="F80" s="5"/>
      <c r="G80" s="5"/>
      <c r="H80" s="11"/>
      <c r="I80" s="12"/>
    </row>
    <row r="81" spans="1:9" ht="15.75">
      <c r="A81" s="5"/>
      <c r="B81" s="5"/>
      <c r="C81" s="5"/>
      <c r="D81" s="5"/>
      <c r="E81" s="5"/>
      <c r="F81" s="5"/>
      <c r="G81" s="5"/>
      <c r="H81" s="11"/>
      <c r="I81" s="12"/>
    </row>
    <row r="82" spans="1:9" ht="15.75">
      <c r="A82" s="5"/>
      <c r="B82" s="5"/>
      <c r="C82" s="5"/>
      <c r="D82" s="5"/>
      <c r="E82" s="5"/>
      <c r="F82" s="5"/>
      <c r="G82" s="5"/>
      <c r="H82" s="6"/>
      <c r="I82" s="3"/>
    </row>
    <row r="83" spans="1:9" ht="15.75">
      <c r="A83" s="5"/>
      <c r="B83" s="5"/>
      <c r="C83" s="5"/>
      <c r="D83" s="5" t="s">
        <v>58</v>
      </c>
      <c r="E83" s="5"/>
      <c r="F83" s="5"/>
      <c r="G83" s="56" t="s">
        <v>14</v>
      </c>
      <c r="H83" s="6">
        <v>4000000</v>
      </c>
      <c r="I83" s="3"/>
    </row>
    <row r="84" spans="1:9" ht="15.75">
      <c r="A84" s="5"/>
      <c r="B84" s="5"/>
      <c r="C84" s="5"/>
      <c r="D84" s="5"/>
      <c r="E84" s="5"/>
      <c r="F84" s="5"/>
      <c r="G84" s="57"/>
      <c r="H84" s="6"/>
      <c r="I84" s="3"/>
    </row>
    <row r="85" spans="1:9" ht="15.75">
      <c r="A85" s="5"/>
      <c r="B85" s="5"/>
      <c r="C85" s="5"/>
      <c r="D85" s="5"/>
      <c r="E85" s="5"/>
      <c r="F85" s="5"/>
      <c r="G85" s="57"/>
      <c r="H85" s="6"/>
      <c r="I85" s="3"/>
    </row>
    <row r="86" spans="1:9" ht="15.75">
      <c r="A86" s="5"/>
      <c r="B86" s="5"/>
      <c r="C86" s="5"/>
      <c r="D86" s="5" t="s">
        <v>59</v>
      </c>
      <c r="E86" s="5"/>
      <c r="F86" s="5"/>
      <c r="G86" s="56" t="s">
        <v>14</v>
      </c>
      <c r="H86" s="6">
        <v>1710000</v>
      </c>
      <c r="I86" s="3"/>
    </row>
    <row r="87" spans="1:9" ht="15.75">
      <c r="A87" s="5"/>
      <c r="B87" s="5"/>
      <c r="C87" s="5"/>
      <c r="D87" s="5"/>
      <c r="E87" s="5"/>
      <c r="F87" s="5"/>
      <c r="G87" s="57"/>
      <c r="H87" s="6"/>
      <c r="I87" s="3"/>
    </row>
    <row r="88" spans="1:9" ht="15.75">
      <c r="A88" s="5"/>
      <c r="B88" s="5"/>
      <c r="C88" s="5"/>
      <c r="D88" s="5"/>
      <c r="E88" s="5"/>
      <c r="F88" s="5"/>
      <c r="G88" s="57"/>
      <c r="H88" s="6"/>
      <c r="I88" s="3"/>
    </row>
    <row r="89" spans="1:9" ht="15.75">
      <c r="A89" s="5"/>
      <c r="B89" s="5"/>
      <c r="C89" s="5"/>
      <c r="D89" s="5" t="s">
        <v>60</v>
      </c>
      <c r="E89" s="5"/>
      <c r="F89" s="5"/>
      <c r="G89" s="56" t="s">
        <v>14</v>
      </c>
      <c r="H89" s="6">
        <v>1710000</v>
      </c>
      <c r="I89" s="3"/>
    </row>
    <row r="90" spans="1:9" ht="15.75">
      <c r="A90" s="5"/>
      <c r="B90" s="5"/>
      <c r="C90" s="5"/>
      <c r="D90" s="5"/>
      <c r="E90" s="5"/>
      <c r="F90" s="5"/>
      <c r="G90" s="57"/>
      <c r="H90" s="6"/>
      <c r="I90" s="3"/>
    </row>
  </sheetData>
  <sheetProtection/>
  <mergeCells count="5">
    <mergeCell ref="A9:I9"/>
    <mergeCell ref="A3:I3"/>
    <mergeCell ref="A5:I5"/>
    <mergeCell ref="A7:I7"/>
    <mergeCell ref="A8:I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"/>
  <sheetViews>
    <sheetView view="pageBreakPreview" zoomScale="60" zoomScalePageLayoutView="0" workbookViewId="0" topLeftCell="A1">
      <selection activeCell="I1" sqref="I1"/>
    </sheetView>
  </sheetViews>
  <sheetFormatPr defaultColWidth="9.140625" defaultRowHeight="15"/>
  <cols>
    <col min="1" max="1" width="59.421875" style="109" customWidth="1"/>
    <col min="2" max="2" width="18.57421875" style="109" customWidth="1"/>
    <col min="3" max="3" width="15.8515625" style="109" customWidth="1"/>
    <col min="4" max="16384" width="9.140625" style="109" customWidth="1"/>
  </cols>
  <sheetData>
    <row r="1" spans="1:3" ht="15.75">
      <c r="A1" s="259" t="s">
        <v>343</v>
      </c>
      <c r="B1" s="259"/>
      <c r="C1" s="259"/>
    </row>
    <row r="2" spans="1:3" ht="15.75">
      <c r="A2" s="259" t="s">
        <v>344</v>
      </c>
      <c r="B2" s="259"/>
      <c r="C2" s="259"/>
    </row>
    <row r="3" spans="1:3" ht="15.75">
      <c r="A3" s="111"/>
      <c r="B3" s="111"/>
      <c r="C3" s="111"/>
    </row>
    <row r="4" spans="1:3" ht="31.5">
      <c r="A4" s="112" t="s">
        <v>117</v>
      </c>
      <c r="B4" s="112" t="s">
        <v>345</v>
      </c>
      <c r="C4" s="112" t="s">
        <v>346</v>
      </c>
    </row>
    <row r="5" spans="1:3" ht="15.75">
      <c r="A5" s="114"/>
      <c r="B5" s="114" t="s">
        <v>14</v>
      </c>
      <c r="C5" s="114" t="s">
        <v>14</v>
      </c>
    </row>
    <row r="6" spans="1:3" ht="15.75">
      <c r="A6" s="115"/>
      <c r="B6" s="115"/>
      <c r="C6" s="115"/>
    </row>
    <row r="7" spans="1:3" ht="15.75">
      <c r="A7" s="115"/>
      <c r="B7" s="115"/>
      <c r="C7" s="115"/>
    </row>
    <row r="8" spans="1:3" ht="15.75">
      <c r="A8" s="115"/>
      <c r="B8" s="115"/>
      <c r="C8" s="115"/>
    </row>
    <row r="9" spans="1:3" ht="15.75">
      <c r="A9" s="115"/>
      <c r="B9" s="115"/>
      <c r="C9" s="115"/>
    </row>
    <row r="10" spans="1:3" ht="15.75">
      <c r="A10" s="115"/>
      <c r="B10" s="111"/>
      <c r="C10" s="115"/>
    </row>
    <row r="11" spans="1:3" ht="15.75">
      <c r="A11" s="182" t="s">
        <v>341</v>
      </c>
      <c r="B11" s="183"/>
      <c r="C11" s="115"/>
    </row>
    <row r="12" spans="1:3" ht="15.75">
      <c r="A12" s="115"/>
      <c r="B12" s="115"/>
      <c r="C12" s="115"/>
    </row>
    <row r="13" spans="1:3" ht="15.75">
      <c r="A13" s="115"/>
      <c r="B13" s="115"/>
      <c r="C13" s="115"/>
    </row>
    <row r="14" spans="1:3" ht="15.75">
      <c r="A14" s="115"/>
      <c r="B14" s="115"/>
      <c r="C14" s="115"/>
    </row>
    <row r="15" spans="1:3" ht="15.75">
      <c r="A15" s="126"/>
      <c r="B15" s="126"/>
      <c r="C15" s="126"/>
    </row>
    <row r="16" spans="1:3" ht="15.75">
      <c r="A16" s="111"/>
      <c r="B16" s="111"/>
      <c r="C16" s="111"/>
    </row>
    <row r="19" ht="12.75">
      <c r="E19" s="120" t="s">
        <v>347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"/>
  <sheetViews>
    <sheetView view="pageBreakPreview" zoomScale="60" zoomScalePageLayoutView="0" workbookViewId="0" topLeftCell="A2">
      <selection activeCell="C9" sqref="C9"/>
    </sheetView>
  </sheetViews>
  <sheetFormatPr defaultColWidth="9.140625" defaultRowHeight="15"/>
  <cols>
    <col min="1" max="1" width="86.140625" style="109" bestFit="1" customWidth="1"/>
    <col min="2" max="2" width="17.140625" style="109" customWidth="1"/>
    <col min="3" max="3" width="15.7109375" style="109" bestFit="1" customWidth="1"/>
    <col min="4" max="4" width="26.28125" style="109" customWidth="1"/>
    <col min="5" max="16384" width="9.140625" style="109" customWidth="1"/>
  </cols>
  <sheetData>
    <row r="1" spans="1:8" ht="15.75">
      <c r="A1" s="259" t="s">
        <v>348</v>
      </c>
      <c r="B1" s="259"/>
      <c r="C1" s="259"/>
      <c r="D1" s="259"/>
      <c r="H1" s="184" t="s">
        <v>349</v>
      </c>
    </row>
    <row r="2" spans="1:4" ht="15.75">
      <c r="A2" s="259" t="s">
        <v>350</v>
      </c>
      <c r="B2" s="259"/>
      <c r="C2" s="259"/>
      <c r="D2" s="259"/>
    </row>
    <row r="3" spans="1:4" ht="15.75">
      <c r="A3" s="111"/>
      <c r="B3" s="111"/>
      <c r="C3" s="111"/>
      <c r="D3" s="111"/>
    </row>
    <row r="4" spans="1:4" ht="31.5">
      <c r="A4" s="112" t="s">
        <v>351</v>
      </c>
      <c r="B4" s="112" t="s">
        <v>352</v>
      </c>
      <c r="C4" s="112" t="s">
        <v>353</v>
      </c>
      <c r="D4" s="112" t="s">
        <v>354</v>
      </c>
    </row>
    <row r="5" spans="1:4" ht="15.75">
      <c r="A5" s="114"/>
      <c r="B5" s="114"/>
      <c r="C5" s="114" t="s">
        <v>14</v>
      </c>
      <c r="D5" s="114" t="s">
        <v>14</v>
      </c>
    </row>
    <row r="6" spans="1:4" ht="15.75">
      <c r="A6" s="115"/>
      <c r="B6" s="115"/>
      <c r="C6" s="115"/>
      <c r="D6" s="115"/>
    </row>
    <row r="7" spans="1:4" ht="15.75">
      <c r="A7" s="115"/>
      <c r="B7" s="115"/>
      <c r="C7" s="185"/>
      <c r="D7" s="115"/>
    </row>
    <row r="8" spans="1:6" ht="15.75">
      <c r="A8" s="186" t="s">
        <v>355</v>
      </c>
      <c r="B8" s="94"/>
      <c r="C8" s="174">
        <f>+'[5]31st Jan 2011'!$N$49</f>
        <v>12186951.86</v>
      </c>
      <c r="D8" s="115"/>
      <c r="F8" s="109" t="s">
        <v>356</v>
      </c>
    </row>
    <row r="9" spans="1:4" ht="15.75">
      <c r="A9" s="115"/>
      <c r="B9" s="115"/>
      <c r="C9" s="187"/>
      <c r="D9" s="115"/>
    </row>
    <row r="10" spans="1:6" ht="15.75">
      <c r="A10" s="115" t="s">
        <v>357</v>
      </c>
      <c r="B10" s="115"/>
      <c r="C10" s="174">
        <v>1500000</v>
      </c>
      <c r="D10" s="115"/>
      <c r="F10" s="109" t="s">
        <v>358</v>
      </c>
    </row>
    <row r="11" spans="1:4" ht="15.75">
      <c r="A11" s="115"/>
      <c r="B11" s="115"/>
      <c r="C11" s="188"/>
      <c r="D11" s="115"/>
    </row>
    <row r="12" spans="1:6" ht="15.75">
      <c r="A12" s="115" t="s">
        <v>421</v>
      </c>
      <c r="B12" s="115"/>
      <c r="C12" s="189">
        <f>+'[2]journal'!$L$92</f>
        <v>18000000</v>
      </c>
      <c r="D12" s="115"/>
      <c r="F12" s="109" t="s">
        <v>359</v>
      </c>
    </row>
    <row r="13" spans="1:4" ht="15.75">
      <c r="A13" s="115"/>
      <c r="B13" s="115"/>
      <c r="C13" s="190"/>
      <c r="D13" s="115"/>
    </row>
    <row r="14" spans="1:4" ht="15.75">
      <c r="A14" s="126"/>
      <c r="B14" s="126"/>
      <c r="C14" s="191">
        <f>SUM(C8:C13)-1</f>
        <v>31686950.86</v>
      </c>
      <c r="D14" s="126"/>
    </row>
    <row r="15" spans="1:4" ht="15.75">
      <c r="A15" s="111"/>
      <c r="B15" s="111"/>
      <c r="C15" s="111"/>
      <c r="D15" s="111"/>
    </row>
    <row r="16" spans="1:4" ht="15.75">
      <c r="A16" s="111"/>
      <c r="B16" s="111"/>
      <c r="C16" s="111"/>
      <c r="D16" s="111"/>
    </row>
    <row r="17" spans="1:4" ht="15.75">
      <c r="A17" s="111" t="s">
        <v>360</v>
      </c>
      <c r="B17" s="111"/>
      <c r="C17" s="111"/>
      <c r="D17" s="111"/>
    </row>
    <row r="18" spans="1:4" ht="15.75">
      <c r="A18" s="111" t="s">
        <v>361</v>
      </c>
      <c r="B18" s="111"/>
      <c r="C18" s="111"/>
      <c r="D18" s="111"/>
    </row>
    <row r="19" spans="1:4" ht="15.75">
      <c r="A19" s="111"/>
      <c r="B19" s="111"/>
      <c r="C19" s="111"/>
      <c r="D19" s="111"/>
    </row>
    <row r="20" spans="1:4" ht="15.75">
      <c r="A20" s="111"/>
      <c r="B20" s="111"/>
      <c r="C20" s="111"/>
      <c r="D20" s="111"/>
    </row>
    <row r="21" spans="1:4" ht="15.75">
      <c r="A21" s="111"/>
      <c r="B21" s="111"/>
      <c r="C21" s="111"/>
      <c r="D21" s="111"/>
    </row>
    <row r="22" spans="1:4" ht="15.75">
      <c r="A22" s="111" t="s">
        <v>362</v>
      </c>
      <c r="B22" s="111"/>
      <c r="C22" s="111"/>
      <c r="D22" s="111"/>
    </row>
    <row r="23" spans="1:4" ht="15.75">
      <c r="A23" s="111"/>
      <c r="B23" s="111"/>
      <c r="C23" s="111"/>
      <c r="D23" s="111"/>
    </row>
    <row r="24" spans="1:4" ht="15.75">
      <c r="A24" s="111"/>
      <c r="B24" s="111"/>
      <c r="C24" s="111"/>
      <c r="D24" s="111"/>
    </row>
    <row r="25" spans="1:4" ht="15.75">
      <c r="A25" s="111"/>
      <c r="B25" s="111"/>
      <c r="C25" s="111"/>
      <c r="D25" s="111"/>
    </row>
    <row r="26" spans="1:4" ht="15.75">
      <c r="A26" s="111"/>
      <c r="B26" s="192" t="s">
        <v>363</v>
      </c>
      <c r="C26" s="111"/>
      <c r="D26" s="111"/>
    </row>
    <row r="27" spans="1:4" ht="15.75">
      <c r="A27" s="111"/>
      <c r="B27" s="111"/>
      <c r="C27" s="111"/>
      <c r="D27" s="111"/>
    </row>
    <row r="28" spans="1:4" ht="15.75">
      <c r="A28" s="111"/>
      <c r="B28" s="111"/>
      <c r="C28" s="111"/>
      <c r="D28" s="111"/>
    </row>
    <row r="29" spans="1:4" ht="15.75">
      <c r="A29" s="111"/>
      <c r="B29" s="111"/>
      <c r="C29" s="111"/>
      <c r="D29" s="111"/>
    </row>
    <row r="30" spans="1:4" ht="15.75">
      <c r="A30" s="111"/>
      <c r="B30" s="111"/>
      <c r="C30" s="111"/>
      <c r="D30" s="111"/>
    </row>
    <row r="31" spans="1:4" ht="15.75">
      <c r="A31" s="111"/>
      <c r="B31" s="111"/>
      <c r="C31" s="111"/>
      <c r="D31" s="111"/>
    </row>
    <row r="32" spans="1:4" ht="15.75">
      <c r="A32" s="111"/>
      <c r="B32" s="111"/>
      <c r="C32" s="111"/>
      <c r="D32" s="111"/>
    </row>
    <row r="33" spans="1:4" ht="15.75">
      <c r="A33" s="111"/>
      <c r="B33" s="111"/>
      <c r="C33" s="111"/>
      <c r="D33" s="111"/>
    </row>
    <row r="34" spans="1:4" ht="15.75">
      <c r="A34" s="111"/>
      <c r="B34" s="111"/>
      <c r="C34" s="111"/>
      <c r="D34" s="111"/>
    </row>
    <row r="35" spans="1:4" ht="15.75">
      <c r="A35" s="111"/>
      <c r="B35" s="111"/>
      <c r="C35" s="111"/>
      <c r="D35" s="111"/>
    </row>
    <row r="36" spans="1:4" ht="15.75">
      <c r="A36" s="111"/>
      <c r="B36" s="111"/>
      <c r="C36" s="111"/>
      <c r="D36" s="111"/>
    </row>
    <row r="37" spans="1:4" ht="15.75">
      <c r="A37" s="111"/>
      <c r="B37" s="111"/>
      <c r="C37" s="111"/>
      <c r="D37" s="111"/>
    </row>
    <row r="38" spans="1:4" ht="15.75">
      <c r="A38" s="111"/>
      <c r="B38" s="111"/>
      <c r="C38" s="111"/>
      <c r="D38" s="111"/>
    </row>
    <row r="39" spans="1:4" ht="15.75">
      <c r="A39" s="111"/>
      <c r="B39" s="111"/>
      <c r="C39" s="111"/>
      <c r="D39" s="111"/>
    </row>
    <row r="40" spans="1:4" ht="15.75">
      <c r="A40" s="111"/>
      <c r="B40" s="111"/>
      <c r="C40" s="111"/>
      <c r="D40" s="111"/>
    </row>
    <row r="41" spans="1:4" ht="15.75">
      <c r="A41" s="111"/>
      <c r="B41" s="111"/>
      <c r="C41" s="111"/>
      <c r="D41" s="111"/>
    </row>
    <row r="42" spans="1:4" ht="15.75">
      <c r="A42" s="111"/>
      <c r="B42" s="111"/>
      <c r="C42" s="111"/>
      <c r="D42" s="111"/>
    </row>
    <row r="43" spans="1:4" ht="15.75">
      <c r="A43" s="111"/>
      <c r="B43" s="111"/>
      <c r="C43" s="111"/>
      <c r="D43" s="111"/>
    </row>
    <row r="44" spans="1:4" ht="15.75">
      <c r="A44" s="111"/>
      <c r="B44" s="111"/>
      <c r="C44" s="111"/>
      <c r="D44" s="111"/>
    </row>
    <row r="45" spans="1:4" ht="15.75">
      <c r="A45" s="111"/>
      <c r="B45" s="111"/>
      <c r="C45" s="111"/>
      <c r="D45" s="111"/>
    </row>
    <row r="46" spans="1:4" ht="15.75">
      <c r="A46" s="111"/>
      <c r="B46" s="111"/>
      <c r="C46" s="111"/>
      <c r="D46" s="111"/>
    </row>
    <row r="47" spans="1:4" ht="15.75">
      <c r="A47" s="111"/>
      <c r="B47" s="111"/>
      <c r="C47" s="111"/>
      <c r="D47" s="111"/>
    </row>
    <row r="48" spans="1:4" ht="15.75">
      <c r="A48" s="111"/>
      <c r="B48" s="111"/>
      <c r="C48" s="111"/>
      <c r="D48" s="111"/>
    </row>
    <row r="49" spans="1:4" ht="15.75">
      <c r="A49" s="111"/>
      <c r="B49" s="111"/>
      <c r="C49" s="111"/>
      <c r="D49" s="111"/>
    </row>
    <row r="50" spans="1:4" ht="15.75">
      <c r="A50" s="111"/>
      <c r="B50" s="111"/>
      <c r="C50" s="111"/>
      <c r="D50" s="111"/>
    </row>
    <row r="51" spans="1:4" ht="15.75">
      <c r="A51" s="111"/>
      <c r="B51" s="111"/>
      <c r="C51" s="111"/>
      <c r="D51" s="111"/>
    </row>
    <row r="52" spans="1:4" ht="15.75">
      <c r="A52" s="111"/>
      <c r="B52" s="111"/>
      <c r="C52" s="111"/>
      <c r="D52" s="11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view="pageBreakPreview" zoomScale="60" zoomScaleNormal="75" zoomScalePageLayoutView="0" workbookViewId="0" topLeftCell="A1">
      <selection activeCell="E21" sqref="E21"/>
    </sheetView>
  </sheetViews>
  <sheetFormatPr defaultColWidth="9.140625" defaultRowHeight="15"/>
  <cols>
    <col min="1" max="1" width="39.7109375" style="4" customWidth="1"/>
    <col min="2" max="2" width="17.140625" style="4" customWidth="1"/>
    <col min="3" max="3" width="16.7109375" style="4" customWidth="1"/>
    <col min="4" max="4" width="12.140625" style="4" bestFit="1" customWidth="1"/>
    <col min="5" max="5" width="27.140625" style="4" customWidth="1"/>
    <col min="6" max="6" width="12.28125" style="4" customWidth="1"/>
    <col min="7" max="7" width="38.57421875" style="4" customWidth="1"/>
    <col min="8" max="8" width="15.57421875" style="76" bestFit="1" customWidth="1"/>
    <col min="9" max="16384" width="9.140625" style="4" customWidth="1"/>
  </cols>
  <sheetData>
    <row r="1" spans="1:8" ht="15.75">
      <c r="A1" s="255" t="s">
        <v>61</v>
      </c>
      <c r="B1" s="255"/>
      <c r="C1" s="255"/>
      <c r="D1" s="255"/>
      <c r="E1" s="255"/>
      <c r="F1" s="255"/>
      <c r="G1" s="255"/>
      <c r="H1" s="5"/>
    </row>
    <row r="2" spans="1:8" ht="15.75">
      <c r="A2" s="255" t="s">
        <v>62</v>
      </c>
      <c r="B2" s="255"/>
      <c r="C2" s="255"/>
      <c r="D2" s="255"/>
      <c r="E2" s="255"/>
      <c r="F2" s="255"/>
      <c r="G2" s="255"/>
      <c r="H2" s="5"/>
    </row>
    <row r="3" spans="1:8" ht="15.75">
      <c r="A3" s="5"/>
      <c r="B3" s="59"/>
      <c r="C3" s="59"/>
      <c r="D3" s="5"/>
      <c r="E3" s="5"/>
      <c r="F3" s="5"/>
      <c r="G3" s="5"/>
      <c r="H3" s="5"/>
    </row>
    <row r="4" spans="1:8" ht="78.75">
      <c r="A4" s="60" t="s">
        <v>63</v>
      </c>
      <c r="B4" s="61" t="s">
        <v>64</v>
      </c>
      <c r="C4" s="61" t="s">
        <v>65</v>
      </c>
      <c r="D4" s="60" t="s">
        <v>66</v>
      </c>
      <c r="E4" s="60" t="s">
        <v>67</v>
      </c>
      <c r="F4" s="60" t="s">
        <v>68</v>
      </c>
      <c r="G4" s="60" t="s">
        <v>69</v>
      </c>
      <c r="H4" s="62"/>
    </row>
    <row r="5" spans="1:8" ht="15.75">
      <c r="A5" s="63"/>
      <c r="B5" s="64" t="s">
        <v>14</v>
      </c>
      <c r="C5" s="64" t="s">
        <v>14</v>
      </c>
      <c r="D5" s="65" t="s">
        <v>14</v>
      </c>
      <c r="E5" s="63"/>
      <c r="F5" s="63"/>
      <c r="G5" s="63"/>
      <c r="H5" s="62"/>
    </row>
    <row r="6" spans="1:8" ht="15.75">
      <c r="A6" s="66"/>
      <c r="B6" s="64"/>
      <c r="C6" s="64"/>
      <c r="D6" s="64"/>
      <c r="E6" s="66"/>
      <c r="F6" s="66"/>
      <c r="G6" s="66"/>
      <c r="H6" s="5"/>
    </row>
    <row r="7" spans="1:8" ht="15.75">
      <c r="A7" s="67"/>
      <c r="B7" s="68"/>
      <c r="C7" s="68"/>
      <c r="D7" s="67"/>
      <c r="E7" s="67"/>
      <c r="F7" s="67"/>
      <c r="G7" s="69" t="s">
        <v>33</v>
      </c>
      <c r="H7" s="5"/>
    </row>
    <row r="8" spans="1:8" ht="31.5">
      <c r="A8" s="70" t="s">
        <v>70</v>
      </c>
      <c r="B8" s="71">
        <v>3527160</v>
      </c>
      <c r="C8" s="71">
        <f>B8</f>
        <v>3527160</v>
      </c>
      <c r="D8" s="67"/>
      <c r="E8" s="67" t="s">
        <v>71</v>
      </c>
      <c r="F8" s="67"/>
      <c r="G8" s="72" t="s">
        <v>72</v>
      </c>
      <c r="H8" s="5"/>
    </row>
    <row r="9" spans="1:8" ht="15.75">
      <c r="A9" s="72"/>
      <c r="B9" s="68"/>
      <c r="C9" s="68"/>
      <c r="D9" s="67"/>
      <c r="E9" s="67"/>
      <c r="F9" s="67"/>
      <c r="G9" s="67"/>
      <c r="H9" s="5"/>
    </row>
    <row r="10" spans="1:8" ht="15.75">
      <c r="A10" s="72"/>
      <c r="B10" s="68"/>
      <c r="C10" s="68"/>
      <c r="D10" s="67"/>
      <c r="E10" s="67"/>
      <c r="F10" s="67"/>
      <c r="G10" s="73"/>
      <c r="H10" s="5"/>
    </row>
    <row r="11" spans="1:8" ht="15.75">
      <c r="A11" s="72"/>
      <c r="B11" s="68"/>
      <c r="C11" s="68"/>
      <c r="D11" s="67"/>
      <c r="E11" s="67"/>
      <c r="F11" s="67"/>
      <c r="G11" s="67"/>
      <c r="H11" s="5"/>
    </row>
    <row r="12" spans="1:8" ht="15.75">
      <c r="A12" s="67"/>
      <c r="B12" s="68"/>
      <c r="C12" s="68"/>
      <c r="D12" s="67"/>
      <c r="E12" s="74"/>
      <c r="F12" s="67"/>
      <c r="G12" s="67"/>
      <c r="H12" s="5"/>
    </row>
    <row r="13" spans="1:8" ht="15.75">
      <c r="A13" s="67"/>
      <c r="B13" s="68"/>
      <c r="C13" s="68"/>
      <c r="D13" s="67"/>
      <c r="E13" s="67"/>
      <c r="F13" s="67"/>
      <c r="G13" s="67"/>
      <c r="H13" s="5"/>
    </row>
    <row r="14" spans="1:8" ht="15.75">
      <c r="A14" s="67"/>
      <c r="B14" s="68"/>
      <c r="C14" s="68"/>
      <c r="D14" s="67"/>
      <c r="E14" s="67"/>
      <c r="F14" s="67"/>
      <c r="G14" s="67"/>
      <c r="H14" s="5"/>
    </row>
    <row r="15" spans="1:8" ht="15.75">
      <c r="A15" s="67"/>
      <c r="B15" s="68"/>
      <c r="C15" s="68"/>
      <c r="D15" s="67"/>
      <c r="E15" s="67"/>
      <c r="F15" s="67"/>
      <c r="G15" s="67"/>
      <c r="H15" s="5"/>
    </row>
    <row r="16" spans="1:8" ht="15.75">
      <c r="A16" s="67"/>
      <c r="B16" s="68"/>
      <c r="C16" s="68"/>
      <c r="D16" s="67"/>
      <c r="E16" s="67"/>
      <c r="F16" s="67"/>
      <c r="G16" s="67"/>
      <c r="H16" s="5"/>
    </row>
    <row r="17" spans="1:8" ht="15.75">
      <c r="A17" s="66"/>
      <c r="B17" s="75">
        <f>SUM(B8:B16)</f>
        <v>3527160</v>
      </c>
      <c r="C17" s="75">
        <f>SUM(C8:C16)</f>
        <v>3527160</v>
      </c>
      <c r="D17" s="66"/>
      <c r="E17" s="66"/>
      <c r="F17" s="66"/>
      <c r="G17" s="66"/>
      <c r="H17" s="5"/>
    </row>
    <row r="18" spans="1:8" ht="15.75">
      <c r="A18" s="256"/>
      <c r="B18" s="256"/>
      <c r="C18" s="256"/>
      <c r="D18" s="256"/>
      <c r="E18" s="256"/>
      <c r="F18" s="256"/>
      <c r="G18" s="256"/>
      <c r="H18" s="256"/>
    </row>
    <row r="28" ht="15">
      <c r="I28" s="4" t="s">
        <v>73</v>
      </c>
    </row>
  </sheetData>
  <sheetProtection/>
  <mergeCells count="3">
    <mergeCell ref="A1:G1"/>
    <mergeCell ref="A2:G2"/>
    <mergeCell ref="A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view="pageBreakPreview" zoomScale="60" zoomScaleNormal="80" zoomScalePageLayoutView="0" workbookViewId="0" topLeftCell="A1">
      <selection activeCell="A17" sqref="A17"/>
    </sheetView>
  </sheetViews>
  <sheetFormatPr defaultColWidth="9.140625" defaultRowHeight="15"/>
  <cols>
    <col min="1" max="1" width="54.57421875" style="4" customWidth="1"/>
    <col min="2" max="2" width="9.140625" style="4" customWidth="1"/>
    <col min="3" max="3" width="16.00390625" style="4" bestFit="1" customWidth="1"/>
    <col min="4" max="4" width="15.7109375" style="4" customWidth="1"/>
    <col min="5" max="5" width="14.8515625" style="4" customWidth="1"/>
    <col min="6" max="6" width="15.7109375" style="4" customWidth="1"/>
    <col min="7" max="7" width="20.00390625" style="4" customWidth="1"/>
    <col min="8" max="8" width="9.140625" style="4" customWidth="1"/>
    <col min="9" max="9" width="55.00390625" style="4" bestFit="1" customWidth="1"/>
    <col min="10" max="10" width="18.28125" style="4" bestFit="1" customWidth="1"/>
    <col min="11" max="11" width="9.140625" style="4" customWidth="1"/>
    <col min="12" max="12" width="14.8515625" style="4" bestFit="1" customWidth="1"/>
    <col min="13" max="13" width="9.140625" style="4" customWidth="1"/>
    <col min="14" max="14" width="11.7109375" style="77" bestFit="1" customWidth="1"/>
    <col min="15" max="16384" width="9.140625" style="4" customWidth="1"/>
  </cols>
  <sheetData>
    <row r="1" spans="1:15" ht="15.75">
      <c r="A1" s="257" t="s">
        <v>74</v>
      </c>
      <c r="B1" s="257"/>
      <c r="C1" s="257"/>
      <c r="D1" s="257"/>
      <c r="E1" s="257"/>
      <c r="F1" s="257"/>
      <c r="G1" s="257"/>
      <c r="O1" s="78" t="s">
        <v>75</v>
      </c>
    </row>
    <row r="2" spans="1:7" ht="15.75">
      <c r="A2" s="258" t="s">
        <v>76</v>
      </c>
      <c r="B2" s="258"/>
      <c r="C2" s="258"/>
      <c r="D2" s="258"/>
      <c r="E2" s="258"/>
      <c r="F2" s="258"/>
      <c r="G2" s="258"/>
    </row>
    <row r="3" spans="1:7" ht="15.75">
      <c r="A3" s="79"/>
      <c r="B3" s="80"/>
      <c r="C3" s="80"/>
      <c r="D3" s="80"/>
      <c r="E3" s="80"/>
      <c r="F3" s="80"/>
      <c r="G3" s="80"/>
    </row>
    <row r="4" spans="1:14" ht="15.75">
      <c r="A4" s="81" t="s">
        <v>77</v>
      </c>
      <c r="B4" s="81" t="s">
        <v>78</v>
      </c>
      <c r="C4" s="81" t="s">
        <v>79</v>
      </c>
      <c r="D4" s="81" t="s">
        <v>79</v>
      </c>
      <c r="E4" s="81" t="s">
        <v>80</v>
      </c>
      <c r="F4" s="81" t="s">
        <v>81</v>
      </c>
      <c r="G4" s="81" t="s">
        <v>82</v>
      </c>
      <c r="J4" s="82" t="s">
        <v>83</v>
      </c>
      <c r="K4" s="83"/>
      <c r="L4" s="84" t="s">
        <v>84</v>
      </c>
      <c r="N4" s="77" t="s">
        <v>85</v>
      </c>
    </row>
    <row r="5" spans="1:7" ht="15.75">
      <c r="A5" s="85"/>
      <c r="B5" s="85"/>
      <c r="C5" s="85"/>
      <c r="D5" s="85" t="s">
        <v>10</v>
      </c>
      <c r="E5" s="85"/>
      <c r="F5" s="85" t="s">
        <v>86</v>
      </c>
      <c r="G5" s="85" t="s">
        <v>80</v>
      </c>
    </row>
    <row r="6" spans="1:7" ht="15.75">
      <c r="A6" s="85"/>
      <c r="B6" s="85"/>
      <c r="C6" s="85" t="s">
        <v>33</v>
      </c>
      <c r="D6" s="85"/>
      <c r="E6" s="85" t="s">
        <v>33</v>
      </c>
      <c r="F6" s="85" t="s">
        <v>87</v>
      </c>
      <c r="G6" s="85" t="s">
        <v>33</v>
      </c>
    </row>
    <row r="7" spans="1:7" ht="15.75">
      <c r="A7" s="86"/>
      <c r="B7" s="86"/>
      <c r="C7" s="87" t="s">
        <v>14</v>
      </c>
      <c r="D7" s="87" t="s">
        <v>14</v>
      </c>
      <c r="E7" s="87" t="s">
        <v>14</v>
      </c>
      <c r="F7" s="86"/>
      <c r="G7" s="86"/>
    </row>
    <row r="8" spans="1:7" ht="15.75">
      <c r="A8" s="88"/>
      <c r="B8" s="88"/>
      <c r="C8" s="89"/>
      <c r="D8" s="88"/>
      <c r="E8" s="88"/>
      <c r="F8" s="88"/>
      <c r="G8" s="88"/>
    </row>
    <row r="9" spans="1:9" ht="15.75">
      <c r="A9" s="90"/>
      <c r="B9" s="91"/>
      <c r="C9" s="92"/>
      <c r="D9" s="91"/>
      <c r="E9" s="91"/>
      <c r="F9" s="91"/>
      <c r="G9" s="91"/>
      <c r="I9" s="93"/>
    </row>
    <row r="10" spans="1:14" ht="15.75">
      <c r="A10" s="94" t="s">
        <v>91</v>
      </c>
      <c r="B10" s="91"/>
      <c r="C10" s="101">
        <f>3741525.48+609695.52</f>
        <v>4351221</v>
      </c>
      <c r="D10" s="80"/>
      <c r="E10" s="91"/>
      <c r="F10" s="91"/>
      <c r="G10" s="91"/>
      <c r="I10" s="96" t="s">
        <v>91</v>
      </c>
      <c r="J10" s="76">
        <v>3741525.48</v>
      </c>
      <c r="L10" s="97">
        <f aca="true" t="shared" si="0" ref="L10:L20">C10-J10</f>
        <v>609695.52</v>
      </c>
      <c r="N10" s="77" t="s">
        <v>88</v>
      </c>
    </row>
    <row r="11" spans="1:14" ht="15.75">
      <c r="A11" s="90" t="s">
        <v>92</v>
      </c>
      <c r="B11" s="91"/>
      <c r="C11" s="92">
        <f>917010</f>
        <v>917010</v>
      </c>
      <c r="D11" s="95"/>
      <c r="E11" s="91"/>
      <c r="F11" s="91"/>
      <c r="G11" s="91"/>
      <c r="I11" s="100" t="s">
        <v>92</v>
      </c>
      <c r="J11" s="76">
        <v>917010</v>
      </c>
      <c r="L11" s="97">
        <f t="shared" si="0"/>
        <v>0</v>
      </c>
      <c r="N11" s="77" t="s">
        <v>89</v>
      </c>
    </row>
    <row r="12" spans="1:14" ht="15.75">
      <c r="A12" s="90" t="s">
        <v>93</v>
      </c>
      <c r="B12" s="91"/>
      <c r="C12" s="92">
        <f>1587861.42-85591.94</f>
        <v>1502269.48</v>
      </c>
      <c r="D12" s="80"/>
      <c r="E12" s="91"/>
      <c r="F12" s="91"/>
      <c r="G12" s="91"/>
      <c r="I12" s="100" t="s">
        <v>93</v>
      </c>
      <c r="J12" s="76">
        <v>1498669</v>
      </c>
      <c r="L12" s="97">
        <f t="shared" si="0"/>
        <v>3600.4799999999814</v>
      </c>
      <c r="N12" s="77" t="s">
        <v>89</v>
      </c>
    </row>
    <row r="13" spans="1:14" ht="15.75">
      <c r="A13" s="98" t="s">
        <v>94</v>
      </c>
      <c r="B13" s="91"/>
      <c r="C13" s="235">
        <v>60632</v>
      </c>
      <c r="D13" s="91">
        <v>12500000</v>
      </c>
      <c r="E13" s="91"/>
      <c r="F13" s="91"/>
      <c r="G13" s="91"/>
      <c r="I13" s="99" t="s">
        <v>94</v>
      </c>
      <c r="J13" s="76">
        <v>5387</v>
      </c>
      <c r="L13" s="97">
        <f t="shared" si="0"/>
        <v>55245</v>
      </c>
      <c r="N13" s="77" t="s">
        <v>95</v>
      </c>
    </row>
    <row r="14" spans="1:14" ht="15.75">
      <c r="A14" s="90" t="s">
        <v>96</v>
      </c>
      <c r="B14" s="91"/>
      <c r="C14" s="92">
        <v>2514600</v>
      </c>
      <c r="D14" s="95"/>
      <c r="E14" s="91"/>
      <c r="F14" s="91"/>
      <c r="G14" s="91"/>
      <c r="I14" s="100" t="s">
        <v>96</v>
      </c>
      <c r="J14" s="76">
        <v>2514600</v>
      </c>
      <c r="L14" s="97">
        <f t="shared" si="0"/>
        <v>0</v>
      </c>
      <c r="N14" s="77" t="s">
        <v>89</v>
      </c>
    </row>
    <row r="15" spans="1:12" ht="15.75">
      <c r="A15" s="90" t="s">
        <v>404</v>
      </c>
      <c r="B15" s="91"/>
      <c r="C15" s="92">
        <f>697847.5-100000</f>
        <v>597847.5</v>
      </c>
      <c r="D15" s="234"/>
      <c r="E15" s="91"/>
      <c r="F15" s="91"/>
      <c r="G15" s="91"/>
      <c r="I15" s="100"/>
      <c r="J15" s="76"/>
      <c r="L15" s="97"/>
    </row>
    <row r="16" spans="1:12" ht="15.75">
      <c r="A16" s="90" t="s">
        <v>433</v>
      </c>
      <c r="B16" s="91"/>
      <c r="C16" s="92">
        <v>221448</v>
      </c>
      <c r="D16" s="234"/>
      <c r="E16" s="91"/>
      <c r="F16" s="91"/>
      <c r="G16" s="91"/>
      <c r="I16" s="100"/>
      <c r="J16" s="76"/>
      <c r="L16" s="97"/>
    </row>
    <row r="17" spans="1:12" ht="15.75">
      <c r="A17" s="90" t="s">
        <v>432</v>
      </c>
      <c r="B17" s="91"/>
      <c r="C17" s="92">
        <v>12000000</v>
      </c>
      <c r="D17" s="234"/>
      <c r="E17" s="91"/>
      <c r="F17" s="91"/>
      <c r="G17" s="91"/>
      <c r="I17" s="100"/>
      <c r="J17" s="76"/>
      <c r="L17" s="97"/>
    </row>
    <row r="18" spans="1:14" ht="15.75">
      <c r="A18" s="90" t="s">
        <v>97</v>
      </c>
      <c r="B18" s="91"/>
      <c r="C18" s="92">
        <v>3338592.16</v>
      </c>
      <c r="D18" s="102"/>
      <c r="E18" s="91"/>
      <c r="F18" s="91"/>
      <c r="G18" s="91"/>
      <c r="I18" s="100" t="s">
        <v>97</v>
      </c>
      <c r="J18" s="76">
        <v>3338592.16</v>
      </c>
      <c r="L18" s="97">
        <f t="shared" si="0"/>
        <v>0</v>
      </c>
      <c r="N18" s="77" t="s">
        <v>89</v>
      </c>
    </row>
    <row r="19" spans="1:12" ht="15.75">
      <c r="A19" s="90" t="s">
        <v>431</v>
      </c>
      <c r="B19" s="91"/>
      <c r="C19" s="92">
        <v>8588782</v>
      </c>
      <c r="D19" s="102"/>
      <c r="E19" s="91"/>
      <c r="F19" s="91"/>
      <c r="G19" s="91"/>
      <c r="I19" s="100"/>
      <c r="J19" s="76"/>
      <c r="L19" s="97"/>
    </row>
    <row r="20" spans="1:14" ht="15.75">
      <c r="A20" s="90" t="s">
        <v>98</v>
      </c>
      <c r="B20" s="91"/>
      <c r="C20" s="92">
        <v>442506.68</v>
      </c>
      <c r="D20" s="95"/>
      <c r="E20" s="91"/>
      <c r="F20" s="91"/>
      <c r="G20" s="91"/>
      <c r="I20" s="100" t="s">
        <v>98</v>
      </c>
      <c r="J20" s="76">
        <v>442506.68</v>
      </c>
      <c r="L20" s="97">
        <f t="shared" si="0"/>
        <v>0</v>
      </c>
      <c r="N20" s="77" t="s">
        <v>89</v>
      </c>
    </row>
    <row r="21" spans="1:10" ht="15.75">
      <c r="A21" s="90"/>
      <c r="B21" s="91"/>
      <c r="C21" s="80"/>
      <c r="D21" s="95"/>
      <c r="E21" s="91"/>
      <c r="F21" s="91"/>
      <c r="G21" s="91"/>
      <c r="I21" s="93"/>
      <c r="J21" s="76"/>
    </row>
    <row r="22" spans="1:10" ht="15.75">
      <c r="A22" s="90"/>
      <c r="B22" s="91"/>
      <c r="C22" s="103"/>
      <c r="D22" s="95"/>
      <c r="E22" s="91"/>
      <c r="F22" s="91"/>
      <c r="G22" s="91"/>
      <c r="J22" s="76"/>
    </row>
    <row r="23" spans="1:12" ht="16.5" thickBot="1">
      <c r="A23" s="104"/>
      <c r="B23" s="104"/>
      <c r="C23" s="105">
        <f>SUM(C9:C22)</f>
        <v>34534908.82</v>
      </c>
      <c r="D23" s="106">
        <f>SUM(D10:D22)</f>
        <v>12500000</v>
      </c>
      <c r="E23" s="104"/>
      <c r="F23" s="104"/>
      <c r="G23" s="104"/>
      <c r="J23" s="107">
        <v>20980746.660000004</v>
      </c>
      <c r="L23" s="108">
        <f>SUM(L10:L22)</f>
        <v>668541</v>
      </c>
    </row>
    <row r="24" ht="13.5" thickTop="1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view="pageBreakPreview" zoomScale="60" zoomScaleNormal="80" zoomScalePageLayoutView="0" workbookViewId="0" topLeftCell="A7">
      <selection activeCell="C21" sqref="C21"/>
    </sheetView>
  </sheetViews>
  <sheetFormatPr defaultColWidth="9.140625" defaultRowHeight="15"/>
  <cols>
    <col min="1" max="1" width="43.421875" style="109" bestFit="1" customWidth="1"/>
    <col min="2" max="2" width="13.421875" style="109" bestFit="1" customWidth="1"/>
    <col min="3" max="3" width="13.28125" style="109" bestFit="1" customWidth="1"/>
    <col min="4" max="5" width="9.140625" style="109" customWidth="1"/>
    <col min="6" max="6" width="16.28125" style="109" bestFit="1" customWidth="1"/>
    <col min="7" max="7" width="9.140625" style="109" customWidth="1"/>
    <col min="8" max="8" width="14.00390625" style="109" bestFit="1" customWidth="1"/>
    <col min="9" max="9" width="9.140625" style="109" customWidth="1"/>
    <col min="10" max="10" width="10.8515625" style="109" bestFit="1" customWidth="1"/>
    <col min="11" max="16384" width="9.140625" style="109" customWidth="1"/>
  </cols>
  <sheetData>
    <row r="1" spans="1:10" ht="15.75">
      <c r="A1" s="259" t="s">
        <v>100</v>
      </c>
      <c r="B1" s="259"/>
      <c r="C1" s="259"/>
      <c r="J1" s="110" t="s">
        <v>101</v>
      </c>
    </row>
    <row r="2" spans="1:3" ht="15.75">
      <c r="A2" s="259" t="s">
        <v>102</v>
      </c>
      <c r="B2" s="259"/>
      <c r="C2" s="259"/>
    </row>
    <row r="3" spans="1:3" ht="15.75">
      <c r="A3" s="111"/>
      <c r="B3" s="111"/>
      <c r="C3" s="111"/>
    </row>
    <row r="4" spans="1:10" ht="31.5">
      <c r="A4" s="112" t="s">
        <v>103</v>
      </c>
      <c r="B4" s="112" t="s">
        <v>104</v>
      </c>
      <c r="C4" s="112" t="s">
        <v>105</v>
      </c>
      <c r="F4" s="113"/>
      <c r="G4" s="113"/>
      <c r="H4" s="113"/>
      <c r="I4" s="113"/>
      <c r="J4" s="113"/>
    </row>
    <row r="5" spans="1:3" ht="15.75">
      <c r="A5" s="114"/>
      <c r="B5" s="114" t="s">
        <v>14</v>
      </c>
      <c r="C5" s="114" t="s">
        <v>14</v>
      </c>
    </row>
    <row r="6" spans="1:3" ht="15.75">
      <c r="A6" s="115"/>
      <c r="B6" s="115"/>
      <c r="C6" s="115"/>
    </row>
    <row r="7" spans="1:3" ht="15.75">
      <c r="A7" s="94" t="s">
        <v>106</v>
      </c>
      <c r="B7" s="115"/>
      <c r="C7" s="115"/>
    </row>
    <row r="8" spans="1:3" ht="15.75">
      <c r="A8" s="94"/>
      <c r="B8" s="115"/>
      <c r="C8" s="115"/>
    </row>
    <row r="9" spans="1:10" ht="15.75">
      <c r="A9" s="98" t="s">
        <v>107</v>
      </c>
      <c r="B9" s="116">
        <f>1166.8+486935.3+100000+100+500+35000+30000+9540+40000+1000+50000+4800</f>
        <v>759042.1</v>
      </c>
      <c r="C9" s="117"/>
      <c r="F9" s="118"/>
      <c r="H9" s="119"/>
      <c r="J9" s="120"/>
    </row>
    <row r="10" spans="1:10" ht="15.75">
      <c r="A10" s="98" t="s">
        <v>108</v>
      </c>
      <c r="B10" s="116">
        <f>7407.74+3126.69</f>
        <v>10534.43</v>
      </c>
      <c r="C10" s="117"/>
      <c r="F10" s="118"/>
      <c r="H10" s="119"/>
      <c r="J10" s="120"/>
    </row>
    <row r="11" spans="1:10" ht="15.75">
      <c r="A11" s="98" t="s">
        <v>109</v>
      </c>
      <c r="B11" s="116">
        <f>175629+4500+6000+26000+1000+500+6587.53+3000+1500+7000+2000</f>
        <v>233716.53</v>
      </c>
      <c r="C11" s="117"/>
      <c r="F11" s="118"/>
      <c r="H11" s="119"/>
      <c r="J11" s="120"/>
    </row>
    <row r="12" spans="1:10" ht="15.75">
      <c r="A12" s="98" t="s">
        <v>110</v>
      </c>
      <c r="B12" s="116">
        <f>8130+146050+1020+1000+12000+126640</f>
        <v>294840</v>
      </c>
      <c r="C12" s="116">
        <v>500000</v>
      </c>
      <c r="F12" s="118"/>
      <c r="H12" s="119"/>
      <c r="J12" s="120"/>
    </row>
    <row r="13" spans="1:10" ht="15.75">
      <c r="A13" s="121" t="s">
        <v>111</v>
      </c>
      <c r="B13" s="116">
        <f>3300+8000+800</f>
        <v>12100</v>
      </c>
      <c r="C13" s="117"/>
      <c r="F13" s="118"/>
      <c r="H13" s="119"/>
      <c r="J13" s="120"/>
    </row>
    <row r="14" spans="1:10" ht="15.75">
      <c r="A14" s="121"/>
      <c r="B14" s="116"/>
      <c r="C14" s="117"/>
      <c r="F14" s="118"/>
      <c r="H14" s="119"/>
      <c r="J14" s="120"/>
    </row>
    <row r="15" spans="1:10" ht="15.75">
      <c r="A15" s="121"/>
      <c r="B15" s="116"/>
      <c r="C15" s="117"/>
      <c r="F15" s="118"/>
      <c r="H15" s="119"/>
      <c r="J15" s="120"/>
    </row>
    <row r="16" spans="1:10" ht="15.75">
      <c r="A16" s="121"/>
      <c r="B16" s="116"/>
      <c r="C16" s="117"/>
      <c r="F16" s="118"/>
      <c r="H16" s="119"/>
      <c r="J16" s="120"/>
    </row>
    <row r="17" spans="1:10" ht="15.75">
      <c r="A17" s="121"/>
      <c r="B17" s="116"/>
      <c r="C17" s="117"/>
      <c r="F17" s="118"/>
      <c r="H17" s="119"/>
      <c r="J17" s="120"/>
    </row>
    <row r="18" spans="1:8" ht="15.75">
      <c r="A18" s="122"/>
      <c r="B18" s="123"/>
      <c r="C18" s="117"/>
      <c r="F18" s="118"/>
      <c r="H18" s="119"/>
    </row>
    <row r="19" spans="1:8" ht="15.75">
      <c r="A19" s="115"/>
      <c r="B19" s="125"/>
      <c r="C19" s="117"/>
      <c r="F19" s="118"/>
      <c r="H19" s="119"/>
    </row>
    <row r="20" spans="1:10" ht="15.75">
      <c r="A20" s="115" t="s">
        <v>113</v>
      </c>
      <c r="B20" s="124">
        <v>5000000</v>
      </c>
      <c r="C20" s="116">
        <v>3000000</v>
      </c>
      <c r="F20" s="118"/>
      <c r="H20" s="119"/>
      <c r="J20" s="120"/>
    </row>
    <row r="21" spans="1:10" ht="15.75">
      <c r="A21" s="115"/>
      <c r="B21" s="124"/>
      <c r="C21" s="116"/>
      <c r="F21" s="118"/>
      <c r="H21" s="119"/>
      <c r="J21" s="120"/>
    </row>
    <row r="22" spans="1:10" ht="15.75">
      <c r="A22" s="115"/>
      <c r="B22" s="124"/>
      <c r="C22" s="116"/>
      <c r="F22" s="118"/>
      <c r="H22" s="119"/>
      <c r="J22" s="120"/>
    </row>
    <row r="23" spans="1:10" ht="15.75">
      <c r="A23" s="115"/>
      <c r="B23" s="124"/>
      <c r="C23" s="116"/>
      <c r="F23" s="118"/>
      <c r="H23" s="119"/>
      <c r="J23" s="120"/>
    </row>
    <row r="24" spans="1:10" ht="15.75">
      <c r="A24" s="115"/>
      <c r="B24" s="124"/>
      <c r="C24" s="116"/>
      <c r="F24" s="118"/>
      <c r="H24" s="119"/>
      <c r="J24" s="120"/>
    </row>
    <row r="25" spans="1:10" ht="15.75">
      <c r="A25" s="115"/>
      <c r="B25" s="124"/>
      <c r="C25" s="116"/>
      <c r="F25" s="118"/>
      <c r="H25" s="119"/>
      <c r="J25" s="120"/>
    </row>
    <row r="26" spans="1:10" ht="15.75">
      <c r="A26" s="115"/>
      <c r="B26" s="124"/>
      <c r="C26" s="116"/>
      <c r="F26" s="118"/>
      <c r="H26" s="119"/>
      <c r="J26" s="120"/>
    </row>
    <row r="27" spans="1:8" ht="15.75">
      <c r="A27" s="115"/>
      <c r="B27" s="125"/>
      <c r="C27" s="117"/>
      <c r="F27" s="118"/>
      <c r="H27" s="119"/>
    </row>
    <row r="28" spans="1:8" ht="15.75">
      <c r="A28" s="126"/>
      <c r="B28" s="127">
        <f>SUM(B9:B20)</f>
        <v>6310233.0600000005</v>
      </c>
      <c r="C28" s="127">
        <f>SUM(C9:C27)</f>
        <v>3500000</v>
      </c>
      <c r="F28" s="118">
        <v>32851172.9</v>
      </c>
      <c r="H28" s="119">
        <f>B28-F28</f>
        <v>-26540939.839999996</v>
      </c>
    </row>
    <row r="29" spans="1:3" ht="15.75">
      <c r="A29" s="111"/>
      <c r="B29" s="111"/>
      <c r="C29" s="111"/>
    </row>
    <row r="30" spans="1:3" ht="15.75">
      <c r="A30" s="111"/>
      <c r="B30" s="111"/>
      <c r="C30" s="111"/>
    </row>
    <row r="31" spans="1:3" ht="15.75">
      <c r="A31" s="111"/>
      <c r="B31" s="111"/>
      <c r="C31" s="111"/>
    </row>
  </sheetData>
  <sheetProtection/>
  <mergeCells count="2">
    <mergeCell ref="A1:C1"/>
    <mergeCell ref="A2:C2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view="pageBreakPreview" zoomScale="60" zoomScaleNormal="90" zoomScalePageLayoutView="0" workbookViewId="0" topLeftCell="D28">
      <selection activeCell="K50" sqref="K50"/>
    </sheetView>
  </sheetViews>
  <sheetFormatPr defaultColWidth="9.140625" defaultRowHeight="15"/>
  <cols>
    <col min="1" max="1" width="24.140625" style="109" bestFit="1" customWidth="1"/>
    <col min="2" max="2" width="11.28125" style="109" bestFit="1" customWidth="1"/>
    <col min="3" max="3" width="22.8515625" style="109" bestFit="1" customWidth="1"/>
    <col min="4" max="4" width="24.28125" style="109" bestFit="1" customWidth="1"/>
    <col min="5" max="5" width="19.7109375" style="109" bestFit="1" customWidth="1"/>
    <col min="6" max="6" width="22.8515625" style="109" bestFit="1" customWidth="1"/>
    <col min="7" max="7" width="13.140625" style="109" customWidth="1"/>
    <col min="8" max="8" width="19.57421875" style="109" customWidth="1"/>
    <col min="9" max="9" width="0" style="109" hidden="1" customWidth="1"/>
    <col min="10" max="10" width="10.57421875" style="109" hidden="1" customWidth="1"/>
    <col min="11" max="11" width="22.421875" style="109" customWidth="1"/>
    <col min="12" max="12" width="23.421875" style="109" customWidth="1"/>
    <col min="13" max="14" width="9.140625" style="109" customWidth="1"/>
    <col min="15" max="15" width="14.421875" style="109" bestFit="1" customWidth="1"/>
    <col min="16" max="16384" width="9.140625" style="109" customWidth="1"/>
  </cols>
  <sheetData>
    <row r="1" spans="1:16" ht="15.75">
      <c r="A1" s="260" t="s">
        <v>114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P1" s="110" t="s">
        <v>115</v>
      </c>
    </row>
    <row r="2" spans="1:12" ht="15.75">
      <c r="A2" s="260" t="s">
        <v>116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5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47.25">
      <c r="A4" s="129" t="s">
        <v>117</v>
      </c>
      <c r="B4" s="129" t="s">
        <v>118</v>
      </c>
      <c r="C4" s="129" t="s">
        <v>119</v>
      </c>
      <c r="D4" s="129" t="s">
        <v>120</v>
      </c>
      <c r="E4" s="129" t="s">
        <v>121</v>
      </c>
      <c r="F4" s="129" t="s">
        <v>122</v>
      </c>
      <c r="G4" s="129" t="s">
        <v>123</v>
      </c>
      <c r="H4" s="129" t="s">
        <v>124</v>
      </c>
      <c r="I4" s="129" t="s">
        <v>125</v>
      </c>
      <c r="J4" s="129" t="s">
        <v>126</v>
      </c>
      <c r="K4" s="129" t="s">
        <v>65</v>
      </c>
      <c r="L4" s="129" t="s">
        <v>127</v>
      </c>
    </row>
    <row r="5" spans="1:12" ht="15.75">
      <c r="A5" s="130"/>
      <c r="B5" s="130"/>
      <c r="C5" s="130"/>
      <c r="D5" s="130"/>
      <c r="E5" s="130"/>
      <c r="F5" s="130"/>
      <c r="G5" s="130"/>
      <c r="H5" s="130" t="s">
        <v>14</v>
      </c>
      <c r="I5" s="130"/>
      <c r="J5" s="130"/>
      <c r="K5" s="130" t="s">
        <v>14</v>
      </c>
      <c r="L5" s="130" t="s">
        <v>14</v>
      </c>
    </row>
    <row r="6" spans="1:12" ht="15.75">
      <c r="A6" s="94"/>
      <c r="B6" s="131"/>
      <c r="C6" s="94"/>
      <c r="D6" s="94"/>
      <c r="E6" s="94"/>
      <c r="F6" s="94"/>
      <c r="G6" s="94"/>
      <c r="H6" s="94"/>
      <c r="I6" s="94"/>
      <c r="J6" s="94"/>
      <c r="K6" s="94"/>
      <c r="L6" s="131"/>
    </row>
    <row r="7" spans="1:12" ht="15.75">
      <c r="A7" s="132" t="s">
        <v>128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>
      <c r="A8" s="94" t="s">
        <v>132</v>
      </c>
      <c r="B8" s="133">
        <v>38103</v>
      </c>
      <c r="C8" s="94" t="s">
        <v>130</v>
      </c>
      <c r="D8" s="94" t="s">
        <v>131</v>
      </c>
      <c r="E8" s="94"/>
      <c r="F8" s="94"/>
      <c r="G8" s="94"/>
      <c r="H8" s="134"/>
      <c r="I8" s="135"/>
      <c r="J8" s="135"/>
      <c r="K8" s="134"/>
      <c r="L8" s="135"/>
    </row>
    <row r="9" spans="1:12" ht="15.75">
      <c r="A9" s="94" t="s">
        <v>133</v>
      </c>
      <c r="B9" s="133">
        <v>38103</v>
      </c>
      <c r="C9" s="94" t="s">
        <v>130</v>
      </c>
      <c r="D9" s="94" t="s">
        <v>131</v>
      </c>
      <c r="E9" s="94"/>
      <c r="F9" s="94"/>
      <c r="G9" s="94"/>
      <c r="H9" s="134"/>
      <c r="I9" s="135"/>
      <c r="J9" s="135"/>
      <c r="K9" s="136">
        <f>15730000+4500000+5400000+9735000+15830000</f>
        <v>51195000</v>
      </c>
      <c r="L9" s="134"/>
    </row>
    <row r="10" spans="1:12" ht="15.75">
      <c r="A10" s="94" t="s">
        <v>129</v>
      </c>
      <c r="B10" s="133">
        <v>38103</v>
      </c>
      <c r="C10" s="94" t="s">
        <v>130</v>
      </c>
      <c r="D10" s="94" t="s">
        <v>131</v>
      </c>
      <c r="E10" s="94"/>
      <c r="F10" s="94"/>
      <c r="G10" s="94"/>
      <c r="H10" s="134"/>
      <c r="I10" s="135"/>
      <c r="J10" s="135"/>
      <c r="K10" s="136"/>
      <c r="L10" s="134"/>
    </row>
    <row r="11" spans="1:12" ht="15.75">
      <c r="A11" s="94" t="s">
        <v>135</v>
      </c>
      <c r="B11" s="133">
        <v>38103</v>
      </c>
      <c r="C11" s="94" t="s">
        <v>130</v>
      </c>
      <c r="D11" s="94" t="s">
        <v>131</v>
      </c>
      <c r="E11" s="94"/>
      <c r="F11" s="94"/>
      <c r="G11" s="94"/>
      <c r="H11" s="134"/>
      <c r="I11" s="135"/>
      <c r="J11" s="135"/>
      <c r="K11" s="136"/>
      <c r="L11" s="134"/>
    </row>
    <row r="12" spans="1:12" ht="15.75">
      <c r="A12" s="94" t="s">
        <v>134</v>
      </c>
      <c r="B12" s="133">
        <v>38103</v>
      </c>
      <c r="C12" s="94" t="s">
        <v>130</v>
      </c>
      <c r="D12" s="94" t="s">
        <v>131</v>
      </c>
      <c r="E12" s="94"/>
      <c r="F12" s="94"/>
      <c r="G12" s="94"/>
      <c r="H12" s="134"/>
      <c r="I12" s="135"/>
      <c r="J12" s="135"/>
      <c r="K12" s="134"/>
      <c r="L12" s="135"/>
    </row>
    <row r="13" spans="1:12" ht="15.75">
      <c r="A13" s="94"/>
      <c r="B13" s="133"/>
      <c r="C13" s="94"/>
      <c r="D13" s="94"/>
      <c r="E13" s="94"/>
      <c r="F13" s="94"/>
      <c r="G13" s="94"/>
      <c r="H13" s="134"/>
      <c r="I13" s="135"/>
      <c r="J13" s="194"/>
      <c r="K13" s="134"/>
      <c r="L13" s="135"/>
    </row>
    <row r="14" spans="1:12" ht="15.75">
      <c r="A14" s="94"/>
      <c r="B14" s="133"/>
      <c r="C14" s="94"/>
      <c r="D14" s="94"/>
      <c r="E14" s="94"/>
      <c r="F14" s="94"/>
      <c r="G14" s="94"/>
      <c r="H14" s="134"/>
      <c r="I14" s="135"/>
      <c r="J14" s="194"/>
      <c r="K14" s="134"/>
      <c r="L14" s="135"/>
    </row>
    <row r="15" spans="1:12" ht="15.75">
      <c r="A15" s="94"/>
      <c r="B15" s="137"/>
      <c r="C15" s="138"/>
      <c r="D15" s="94"/>
      <c r="E15" s="138"/>
      <c r="F15" s="138"/>
      <c r="G15" s="138"/>
      <c r="H15" s="139"/>
      <c r="I15" s="140"/>
      <c r="J15" s="141"/>
      <c r="K15" s="139"/>
      <c r="L15" s="135"/>
    </row>
    <row r="16" spans="1:12" ht="15.75">
      <c r="A16" s="94"/>
      <c r="B16" s="94"/>
      <c r="C16" s="94"/>
      <c r="D16" s="94"/>
      <c r="E16" s="94"/>
      <c r="F16" s="94"/>
      <c r="G16" s="94"/>
      <c r="H16" s="134"/>
      <c r="I16" s="135"/>
      <c r="J16" s="135"/>
      <c r="K16" s="134"/>
      <c r="L16" s="134"/>
    </row>
    <row r="17" spans="1:15" ht="15.75">
      <c r="A17" s="132" t="s">
        <v>136</v>
      </c>
      <c r="B17" s="94"/>
      <c r="C17" s="94"/>
      <c r="D17" s="94"/>
      <c r="E17" s="94"/>
      <c r="F17" s="94"/>
      <c r="G17" s="94"/>
      <c r="H17" s="134"/>
      <c r="I17" s="135"/>
      <c r="J17" s="135"/>
      <c r="K17" s="134"/>
      <c r="L17" s="142">
        <f>+'[1]secured creditors'!$C$9</f>
        <v>117000000</v>
      </c>
      <c r="O17" s="143">
        <f>K9+K24-L17</f>
        <v>-18496200</v>
      </c>
    </row>
    <row r="18" spans="1:12" ht="15.75">
      <c r="A18" s="94"/>
      <c r="B18" s="94"/>
      <c r="C18" s="94"/>
      <c r="D18" s="94"/>
      <c r="E18" s="94"/>
      <c r="F18" s="94"/>
      <c r="G18" s="94"/>
      <c r="H18" s="134"/>
      <c r="I18" s="135"/>
      <c r="J18" s="135"/>
      <c r="K18" s="134"/>
      <c r="L18" s="134"/>
    </row>
    <row r="19" spans="1:12" ht="15.75">
      <c r="A19" s="94" t="s">
        <v>137</v>
      </c>
      <c r="B19" s="94"/>
      <c r="C19" s="94" t="s">
        <v>138</v>
      </c>
      <c r="D19" s="94" t="s">
        <v>131</v>
      </c>
      <c r="E19" s="94" t="s">
        <v>139</v>
      </c>
      <c r="F19" s="94" t="s">
        <v>140</v>
      </c>
      <c r="G19" s="94"/>
      <c r="H19" s="134"/>
      <c r="I19" s="135">
        <v>82.36</v>
      </c>
      <c r="J19" s="144">
        <v>80000</v>
      </c>
      <c r="K19" s="142">
        <f>I19*J19</f>
        <v>6588800</v>
      </c>
      <c r="L19" s="134"/>
    </row>
    <row r="20" spans="1:12" ht="15.75">
      <c r="A20" s="94" t="s">
        <v>141</v>
      </c>
      <c r="B20" s="94"/>
      <c r="C20" s="94" t="s">
        <v>138</v>
      </c>
      <c r="D20" s="94" t="s">
        <v>131</v>
      </c>
      <c r="E20" s="94" t="s">
        <v>139</v>
      </c>
      <c r="F20" s="94" t="s">
        <v>140</v>
      </c>
      <c r="G20" s="94"/>
      <c r="H20" s="134"/>
      <c r="I20" s="135">
        <v>138</v>
      </c>
      <c r="J20" s="144">
        <v>80000</v>
      </c>
      <c r="K20" s="142">
        <f>I20*J20</f>
        <v>11040000</v>
      </c>
      <c r="L20" s="134"/>
    </row>
    <row r="21" spans="1:12" ht="15.75">
      <c r="A21" s="94" t="s">
        <v>142</v>
      </c>
      <c r="B21" s="94"/>
      <c r="C21" s="94" t="s">
        <v>138</v>
      </c>
      <c r="D21" s="94" t="s">
        <v>131</v>
      </c>
      <c r="E21" s="94" t="s">
        <v>139</v>
      </c>
      <c r="F21" s="94" t="s">
        <v>140</v>
      </c>
      <c r="G21" s="94"/>
      <c r="H21" s="134"/>
      <c r="I21" s="135">
        <v>91.39</v>
      </c>
      <c r="J21" s="144">
        <v>80000</v>
      </c>
      <c r="K21" s="142">
        <f>I21*J21</f>
        <v>7311200</v>
      </c>
      <c r="L21" s="134"/>
    </row>
    <row r="22" spans="1:12" ht="15.75">
      <c r="A22" s="94" t="s">
        <v>143</v>
      </c>
      <c r="B22" s="94"/>
      <c r="C22" s="94" t="s">
        <v>138</v>
      </c>
      <c r="D22" s="94" t="s">
        <v>131</v>
      </c>
      <c r="E22" s="94" t="s">
        <v>139</v>
      </c>
      <c r="F22" s="94" t="s">
        <v>140</v>
      </c>
      <c r="G22" s="94"/>
      <c r="H22" s="134"/>
      <c r="I22" s="135">
        <v>106.15</v>
      </c>
      <c r="J22" s="144">
        <v>80000</v>
      </c>
      <c r="K22" s="142">
        <f>I22*J22</f>
        <v>8492000</v>
      </c>
      <c r="L22" s="134"/>
    </row>
    <row r="23" spans="1:12" ht="15.75">
      <c r="A23" s="94" t="s">
        <v>144</v>
      </c>
      <c r="B23" s="94"/>
      <c r="C23" s="94" t="s">
        <v>138</v>
      </c>
      <c r="D23" s="94" t="s">
        <v>131</v>
      </c>
      <c r="E23" s="94" t="s">
        <v>139</v>
      </c>
      <c r="F23" s="94" t="s">
        <v>140</v>
      </c>
      <c r="G23" s="94"/>
      <c r="H23" s="134"/>
      <c r="I23" s="135">
        <v>173.46</v>
      </c>
      <c r="J23" s="144">
        <v>80000</v>
      </c>
      <c r="K23" s="142">
        <f>I23*J23</f>
        <v>13876800</v>
      </c>
      <c r="L23" s="134"/>
    </row>
    <row r="24" spans="1:12" ht="15.75">
      <c r="A24" s="138" t="s">
        <v>145</v>
      </c>
      <c r="B24" s="94"/>
      <c r="C24" s="94"/>
      <c r="D24" s="94"/>
      <c r="E24" s="94"/>
      <c r="F24" s="94"/>
      <c r="G24" s="94"/>
      <c r="H24" s="134"/>
      <c r="I24" s="135"/>
      <c r="J24" s="144"/>
      <c r="K24" s="145">
        <f>SUM(K19:K23)</f>
        <v>47308800</v>
      </c>
      <c r="L24" s="134"/>
    </row>
    <row r="25" spans="1:12" ht="15.75">
      <c r="A25" s="94"/>
      <c r="B25" s="94"/>
      <c r="C25" s="94"/>
      <c r="D25" s="94"/>
      <c r="E25" s="94"/>
      <c r="F25" s="94"/>
      <c r="G25" s="94"/>
      <c r="H25" s="134"/>
      <c r="I25" s="135"/>
      <c r="J25" s="144"/>
      <c r="K25" s="142"/>
      <c r="L25" s="134"/>
    </row>
    <row r="26" spans="1:12" ht="15.75">
      <c r="A26" s="94" t="s">
        <v>146</v>
      </c>
      <c r="B26" s="94"/>
      <c r="C26" s="94" t="s">
        <v>139</v>
      </c>
      <c r="D26" s="94" t="s">
        <v>140</v>
      </c>
      <c r="E26" s="94"/>
      <c r="F26" s="94"/>
      <c r="G26" s="94"/>
      <c r="H26" s="134"/>
      <c r="I26" s="135">
        <v>121.97</v>
      </c>
      <c r="J26" s="144">
        <v>80000</v>
      </c>
      <c r="K26" s="142">
        <f aca="true" t="shared" si="0" ref="K26:K45">I26*J26</f>
        <v>9757600</v>
      </c>
      <c r="L26" s="134"/>
    </row>
    <row r="27" spans="1:12" ht="15.75">
      <c r="A27" s="94" t="s">
        <v>147</v>
      </c>
      <c r="B27" s="94"/>
      <c r="C27" s="94" t="s">
        <v>139</v>
      </c>
      <c r="D27" s="94" t="s">
        <v>140</v>
      </c>
      <c r="E27" s="94"/>
      <c r="F27" s="94"/>
      <c r="G27" s="94"/>
      <c r="H27" s="134"/>
      <c r="I27" s="135">
        <v>150.9</v>
      </c>
      <c r="J27" s="144">
        <v>80000</v>
      </c>
      <c r="K27" s="142">
        <f t="shared" si="0"/>
        <v>12072000</v>
      </c>
      <c r="L27" s="134"/>
    </row>
    <row r="28" spans="1:12" ht="15.75">
      <c r="A28" s="94" t="s">
        <v>148</v>
      </c>
      <c r="B28" s="94"/>
      <c r="C28" s="94" t="s">
        <v>139</v>
      </c>
      <c r="D28" s="94" t="s">
        <v>140</v>
      </c>
      <c r="E28" s="94"/>
      <c r="F28" s="94"/>
      <c r="G28" s="94"/>
      <c r="H28" s="134"/>
      <c r="I28" s="135">
        <v>98.3</v>
      </c>
      <c r="J28" s="144">
        <v>80000</v>
      </c>
      <c r="K28" s="142">
        <f t="shared" si="0"/>
        <v>7864000</v>
      </c>
      <c r="L28" s="134"/>
    </row>
    <row r="29" spans="1:12" ht="15.75">
      <c r="A29" s="94" t="s">
        <v>149</v>
      </c>
      <c r="B29" s="94"/>
      <c r="C29" s="94" t="s">
        <v>139</v>
      </c>
      <c r="D29" s="94" t="s">
        <v>140</v>
      </c>
      <c r="E29" s="94"/>
      <c r="F29" s="94"/>
      <c r="G29" s="94"/>
      <c r="H29" s="142">
        <f>+'[5]31st Jan 2011'!$J$15-SchA!B8-5000000</f>
        <v>623769147.3</v>
      </c>
      <c r="I29" s="135">
        <v>170.45</v>
      </c>
      <c r="J29" s="144">
        <v>80000</v>
      </c>
      <c r="K29" s="142">
        <f t="shared" si="0"/>
        <v>13636000</v>
      </c>
      <c r="L29" s="134"/>
    </row>
    <row r="30" spans="1:12" ht="15.75">
      <c r="A30" s="94" t="s">
        <v>150</v>
      </c>
      <c r="B30" s="94"/>
      <c r="C30" s="94" t="s">
        <v>139</v>
      </c>
      <c r="D30" s="94" t="s">
        <v>140</v>
      </c>
      <c r="E30" s="94"/>
      <c r="F30" s="94"/>
      <c r="G30" s="94"/>
      <c r="H30" s="134"/>
      <c r="I30" s="135">
        <v>102.87</v>
      </c>
      <c r="J30" s="144">
        <v>80000</v>
      </c>
      <c r="K30" s="142">
        <f t="shared" si="0"/>
        <v>8229600</v>
      </c>
      <c r="L30" s="134"/>
    </row>
    <row r="31" spans="1:12" ht="15.75">
      <c r="A31" s="94" t="s">
        <v>151</v>
      </c>
      <c r="B31" s="94"/>
      <c r="C31" s="94" t="s">
        <v>139</v>
      </c>
      <c r="D31" s="94" t="s">
        <v>140</v>
      </c>
      <c r="E31" s="94"/>
      <c r="F31" s="94"/>
      <c r="G31" s="94"/>
      <c r="H31" s="134"/>
      <c r="I31" s="135">
        <v>335.82</v>
      </c>
      <c r="J31" s="144">
        <v>80000</v>
      </c>
      <c r="K31" s="142">
        <f t="shared" si="0"/>
        <v>26865600</v>
      </c>
      <c r="L31" s="134"/>
    </row>
    <row r="32" spans="1:12" ht="15.75">
      <c r="A32" s="94" t="s">
        <v>152</v>
      </c>
      <c r="B32" s="94"/>
      <c r="C32" s="94" t="s">
        <v>139</v>
      </c>
      <c r="D32" s="94" t="s">
        <v>140</v>
      </c>
      <c r="E32" s="94"/>
      <c r="F32" s="94"/>
      <c r="G32" s="94"/>
      <c r="H32" s="134"/>
      <c r="I32" s="135">
        <v>67.28</v>
      </c>
      <c r="J32" s="144">
        <v>80000</v>
      </c>
      <c r="K32" s="142">
        <f t="shared" si="0"/>
        <v>5382400</v>
      </c>
      <c r="L32" s="134"/>
    </row>
    <row r="33" spans="1:12" ht="15.75">
      <c r="A33" s="94" t="s">
        <v>153</v>
      </c>
      <c r="B33" s="94"/>
      <c r="C33" s="94" t="s">
        <v>139</v>
      </c>
      <c r="D33" s="94" t="s">
        <v>140</v>
      </c>
      <c r="E33" s="94"/>
      <c r="F33" s="94"/>
      <c r="G33" s="94"/>
      <c r="H33" s="134"/>
      <c r="I33" s="135">
        <v>56.35</v>
      </c>
      <c r="J33" s="144">
        <v>80000</v>
      </c>
      <c r="K33" s="142">
        <f t="shared" si="0"/>
        <v>4508000</v>
      </c>
      <c r="L33" s="134"/>
    </row>
    <row r="34" spans="1:12" ht="15.75">
      <c r="A34" s="94" t="s">
        <v>154</v>
      </c>
      <c r="B34" s="94"/>
      <c r="C34" s="94" t="s">
        <v>139</v>
      </c>
      <c r="D34" s="94" t="s">
        <v>140</v>
      </c>
      <c r="E34" s="94"/>
      <c r="F34" s="94"/>
      <c r="G34" s="94"/>
      <c r="H34" s="134"/>
      <c r="I34" s="135">
        <v>98.64</v>
      </c>
      <c r="J34" s="144">
        <v>80000</v>
      </c>
      <c r="K34" s="142">
        <f t="shared" si="0"/>
        <v>7891200</v>
      </c>
      <c r="L34" s="134"/>
    </row>
    <row r="35" spans="1:12" ht="15.75">
      <c r="A35" s="94" t="s">
        <v>155</v>
      </c>
      <c r="B35" s="94"/>
      <c r="C35" s="94" t="s">
        <v>139</v>
      </c>
      <c r="D35" s="94" t="s">
        <v>140</v>
      </c>
      <c r="E35" s="94"/>
      <c r="F35" s="94"/>
      <c r="G35" s="94"/>
      <c r="H35" s="134"/>
      <c r="I35" s="135">
        <v>95.79</v>
      </c>
      <c r="J35" s="144">
        <v>80000</v>
      </c>
      <c r="K35" s="142">
        <f t="shared" si="0"/>
        <v>7663200.000000001</v>
      </c>
      <c r="L35" s="134"/>
    </row>
    <row r="36" spans="1:15" ht="15.75">
      <c r="A36" s="94" t="s">
        <v>156</v>
      </c>
      <c r="B36" s="94"/>
      <c r="C36" s="94" t="s">
        <v>139</v>
      </c>
      <c r="D36" s="94" t="s">
        <v>140</v>
      </c>
      <c r="E36" s="94"/>
      <c r="F36" s="94"/>
      <c r="G36" s="94"/>
      <c r="H36" s="134"/>
      <c r="I36" s="135">
        <v>143.29</v>
      </c>
      <c r="J36" s="144">
        <v>80000</v>
      </c>
      <c r="K36" s="142">
        <f t="shared" si="0"/>
        <v>11463200</v>
      </c>
      <c r="L36" s="146">
        <f>+'[4]secured creditors'!$C$10</f>
        <v>208916492.86</v>
      </c>
      <c r="O36" s="143">
        <f>K46-L36</f>
        <v>-20423692.860000014</v>
      </c>
    </row>
    <row r="37" spans="1:12" ht="15.75">
      <c r="A37" s="94" t="s">
        <v>157</v>
      </c>
      <c r="B37" s="94"/>
      <c r="C37" s="94" t="s">
        <v>139</v>
      </c>
      <c r="D37" s="94" t="s">
        <v>140</v>
      </c>
      <c r="E37" s="94"/>
      <c r="F37" s="94"/>
      <c r="G37" s="94"/>
      <c r="H37" s="134"/>
      <c r="I37" s="135">
        <v>62.93</v>
      </c>
      <c r="J37" s="144">
        <v>80000</v>
      </c>
      <c r="K37" s="142">
        <f t="shared" si="0"/>
        <v>5034400</v>
      </c>
      <c r="L37" s="134"/>
    </row>
    <row r="38" spans="1:12" ht="15.75">
      <c r="A38" s="94" t="s">
        <v>158</v>
      </c>
      <c r="B38" s="94"/>
      <c r="C38" s="94" t="s">
        <v>139</v>
      </c>
      <c r="D38" s="94" t="s">
        <v>140</v>
      </c>
      <c r="E38" s="94"/>
      <c r="F38" s="94"/>
      <c r="G38" s="94"/>
      <c r="H38" s="134"/>
      <c r="I38" s="135">
        <v>27.83</v>
      </c>
      <c r="J38" s="144">
        <v>80000</v>
      </c>
      <c r="K38" s="142">
        <f t="shared" si="0"/>
        <v>2226400</v>
      </c>
      <c r="L38" s="134"/>
    </row>
    <row r="39" spans="1:12" ht="15.75">
      <c r="A39" s="94" t="s">
        <v>159</v>
      </c>
      <c r="B39" s="94"/>
      <c r="C39" s="94" t="s">
        <v>139</v>
      </c>
      <c r="D39" s="94" t="s">
        <v>140</v>
      </c>
      <c r="E39" s="94"/>
      <c r="F39" s="94"/>
      <c r="G39" s="94"/>
      <c r="H39" s="134"/>
      <c r="I39" s="135">
        <v>146.92</v>
      </c>
      <c r="J39" s="144">
        <v>80000</v>
      </c>
      <c r="K39" s="142">
        <f t="shared" si="0"/>
        <v>11753599.999999998</v>
      </c>
      <c r="L39" s="134"/>
    </row>
    <row r="40" spans="1:12" ht="15.75">
      <c r="A40" s="94" t="s">
        <v>160</v>
      </c>
      <c r="B40" s="94"/>
      <c r="C40" s="94" t="s">
        <v>139</v>
      </c>
      <c r="D40" s="94" t="s">
        <v>140</v>
      </c>
      <c r="E40" s="94"/>
      <c r="F40" s="94"/>
      <c r="G40" s="94"/>
      <c r="H40" s="134"/>
      <c r="I40" s="135">
        <v>71.41</v>
      </c>
      <c r="J40" s="144">
        <v>80000</v>
      </c>
      <c r="K40" s="142">
        <f t="shared" si="0"/>
        <v>5712800</v>
      </c>
      <c r="L40" s="134"/>
    </row>
    <row r="41" spans="1:12" ht="15.75">
      <c r="A41" s="94" t="s">
        <v>161</v>
      </c>
      <c r="B41" s="94"/>
      <c r="C41" s="94" t="s">
        <v>139</v>
      </c>
      <c r="D41" s="94" t="s">
        <v>140</v>
      </c>
      <c r="E41" s="94"/>
      <c r="F41" s="94"/>
      <c r="G41" s="94"/>
      <c r="H41" s="134"/>
      <c r="I41" s="135">
        <v>218.02</v>
      </c>
      <c r="J41" s="144">
        <v>80000</v>
      </c>
      <c r="K41" s="142">
        <f t="shared" si="0"/>
        <v>17441600</v>
      </c>
      <c r="L41" s="134"/>
    </row>
    <row r="42" spans="1:12" ht="15.75">
      <c r="A42" s="94" t="s">
        <v>162</v>
      </c>
      <c r="B42" s="94"/>
      <c r="C42" s="94" t="s">
        <v>139</v>
      </c>
      <c r="D42" s="94" t="s">
        <v>140</v>
      </c>
      <c r="E42" s="94"/>
      <c r="F42" s="94"/>
      <c r="G42" s="94"/>
      <c r="H42" s="134"/>
      <c r="I42" s="135">
        <v>60.15</v>
      </c>
      <c r="J42" s="144">
        <v>80000</v>
      </c>
      <c r="K42" s="142">
        <f t="shared" si="0"/>
        <v>4812000</v>
      </c>
      <c r="L42" s="134"/>
    </row>
    <row r="43" spans="1:12" ht="15.75">
      <c r="A43" s="94" t="s">
        <v>163</v>
      </c>
      <c r="B43" s="94"/>
      <c r="C43" s="94" t="s">
        <v>139</v>
      </c>
      <c r="D43" s="94" t="s">
        <v>140</v>
      </c>
      <c r="E43" s="94"/>
      <c r="F43" s="94"/>
      <c r="G43" s="94"/>
      <c r="H43" s="134"/>
      <c r="I43" s="135">
        <v>96.2</v>
      </c>
      <c r="J43" s="144">
        <v>80000</v>
      </c>
      <c r="K43" s="142">
        <f t="shared" si="0"/>
        <v>7696000</v>
      </c>
      <c r="L43" s="134"/>
    </row>
    <row r="44" spans="1:12" ht="15.75">
      <c r="A44" s="94" t="s">
        <v>164</v>
      </c>
      <c r="B44" s="94"/>
      <c r="C44" s="94" t="s">
        <v>139</v>
      </c>
      <c r="D44" s="94" t="s">
        <v>140</v>
      </c>
      <c r="E44" s="94"/>
      <c r="F44" s="94"/>
      <c r="G44" s="94"/>
      <c r="H44" s="134"/>
      <c r="I44" s="135">
        <v>85.93</v>
      </c>
      <c r="J44" s="144">
        <v>80000</v>
      </c>
      <c r="K44" s="142">
        <f t="shared" si="0"/>
        <v>6874400.000000001</v>
      </c>
      <c r="L44" s="134"/>
    </row>
    <row r="45" spans="1:12" ht="15.75">
      <c r="A45" s="94" t="s">
        <v>165</v>
      </c>
      <c r="B45" s="94"/>
      <c r="C45" s="94" t="s">
        <v>139</v>
      </c>
      <c r="D45" s="94" t="s">
        <v>140</v>
      </c>
      <c r="E45" s="94"/>
      <c r="F45" s="94"/>
      <c r="G45" s="94"/>
      <c r="H45" s="134"/>
      <c r="I45" s="135">
        <v>145.11</v>
      </c>
      <c r="J45" s="144">
        <v>80000</v>
      </c>
      <c r="K45" s="142">
        <f t="shared" si="0"/>
        <v>11608800.000000002</v>
      </c>
      <c r="L45" s="134"/>
    </row>
    <row r="46" spans="1:12" ht="15.75">
      <c r="A46" s="138" t="s">
        <v>145</v>
      </c>
      <c r="B46" s="94"/>
      <c r="C46" s="94"/>
      <c r="D46" s="94"/>
      <c r="E46" s="94"/>
      <c r="F46" s="94"/>
      <c r="G46" s="94"/>
      <c r="H46" s="134"/>
      <c r="I46" s="135"/>
      <c r="J46" s="144"/>
      <c r="K46" s="145">
        <f>SUM(K26:K45)</f>
        <v>188492800</v>
      </c>
      <c r="L46" s="94"/>
    </row>
    <row r="47" spans="1:12" ht="15.75">
      <c r="A47" s="94"/>
      <c r="B47" s="94"/>
      <c r="C47" s="94"/>
      <c r="D47" s="94"/>
      <c r="E47" s="94"/>
      <c r="F47" s="94"/>
      <c r="G47" s="94"/>
      <c r="H47" s="134"/>
      <c r="I47" s="135"/>
      <c r="J47" s="144"/>
      <c r="K47" s="134"/>
      <c r="L47" s="134"/>
    </row>
    <row r="48" spans="1:15" ht="15.75">
      <c r="A48" s="94" t="s">
        <v>166</v>
      </c>
      <c r="B48" s="133">
        <v>37930</v>
      </c>
      <c r="C48" s="94" t="s">
        <v>139</v>
      </c>
      <c r="D48" s="94" t="s">
        <v>167</v>
      </c>
      <c r="E48" s="94"/>
      <c r="F48" s="94"/>
      <c r="G48" s="94"/>
      <c r="H48" s="134"/>
      <c r="I48" s="135">
        <v>52.48</v>
      </c>
      <c r="J48" s="144">
        <v>80000</v>
      </c>
      <c r="K48" s="136">
        <f>I48*J48</f>
        <v>4198400</v>
      </c>
      <c r="L48" s="142">
        <f>+'[3]secured creditors'!$C$11</f>
        <v>12106154</v>
      </c>
      <c r="O48" s="143">
        <f>L48-K48</f>
        <v>7907754</v>
      </c>
    </row>
    <row r="49" spans="1:12" ht="15.75">
      <c r="A49" s="94"/>
      <c r="B49" s="133"/>
      <c r="C49" s="94"/>
      <c r="D49" s="94"/>
      <c r="E49" s="94"/>
      <c r="F49" s="94"/>
      <c r="G49" s="94"/>
      <c r="H49" s="134"/>
      <c r="I49" s="135"/>
      <c r="J49" s="144"/>
      <c r="K49" s="139"/>
      <c r="L49" s="134"/>
    </row>
    <row r="50" spans="1:12" ht="15.75">
      <c r="A50" s="94" t="s">
        <v>422</v>
      </c>
      <c r="B50" s="133"/>
      <c r="C50" s="94" t="s">
        <v>424</v>
      </c>
      <c r="D50" s="94" t="s">
        <v>423</v>
      </c>
      <c r="E50" s="94"/>
      <c r="F50" s="94"/>
      <c r="G50" s="94"/>
      <c r="H50" s="201">
        <v>9000</v>
      </c>
      <c r="I50" s="135"/>
      <c r="J50" s="144"/>
      <c r="K50" s="136">
        <v>9000</v>
      </c>
      <c r="L50" s="237">
        <v>9000</v>
      </c>
    </row>
    <row r="51" spans="1:12" ht="15.75">
      <c r="A51" s="94"/>
      <c r="B51" s="94"/>
      <c r="C51" s="94"/>
      <c r="D51" s="94"/>
      <c r="E51" s="94"/>
      <c r="F51" s="94"/>
      <c r="G51" s="94"/>
      <c r="H51" s="135"/>
      <c r="I51" s="135"/>
      <c r="J51" s="135"/>
      <c r="K51" s="134"/>
      <c r="L51" s="147"/>
    </row>
    <row r="52" spans="1:12" ht="15.75">
      <c r="A52" s="148"/>
      <c r="B52" s="148"/>
      <c r="C52" s="148"/>
      <c r="D52" s="148"/>
      <c r="E52" s="148"/>
      <c r="F52" s="148"/>
      <c r="G52" s="148"/>
      <c r="H52" s="149">
        <f>SUM(H8:H51)</f>
        <v>623778147.3</v>
      </c>
      <c r="I52" s="150"/>
      <c r="J52" s="150"/>
      <c r="K52" s="145">
        <f>K9+K24+K46+K48+K50</f>
        <v>291204000</v>
      </c>
      <c r="L52" s="151">
        <f>SUM(L8:L51)</f>
        <v>338031646.86</v>
      </c>
    </row>
    <row r="53" spans="1:12" ht="15.7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5" ht="15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O54" s="109">
        <f>SUM(O12:O53)</f>
        <v>-31012138.860000014</v>
      </c>
    </row>
    <row r="55" spans="1:12" ht="15.7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4"/>
  <sheetViews>
    <sheetView view="pageBreakPreview" zoomScale="60" zoomScalePageLayoutView="0" workbookViewId="0" topLeftCell="A1">
      <selection activeCell="I1" sqref="I1"/>
    </sheetView>
  </sheetViews>
  <sheetFormatPr defaultColWidth="9.140625" defaultRowHeight="15"/>
  <cols>
    <col min="1" max="1" width="31.7109375" style="109" customWidth="1"/>
    <col min="2" max="2" width="9.140625" style="109" customWidth="1"/>
    <col min="3" max="3" width="10.7109375" style="109" customWidth="1"/>
    <col min="4" max="4" width="19.140625" style="109" customWidth="1"/>
    <col min="5" max="5" width="42.140625" style="109" customWidth="1"/>
    <col min="6" max="16384" width="9.140625" style="109" customWidth="1"/>
  </cols>
  <sheetData>
    <row r="1" spans="1:5" ht="15.75">
      <c r="A1" s="259" t="s">
        <v>168</v>
      </c>
      <c r="B1" s="259"/>
      <c r="C1" s="259"/>
      <c r="D1" s="259"/>
      <c r="E1" s="259"/>
    </row>
    <row r="2" spans="1:5" ht="15.75">
      <c r="A2" s="259" t="s">
        <v>169</v>
      </c>
      <c r="B2" s="259"/>
      <c r="C2" s="259"/>
      <c r="D2" s="259"/>
      <c r="E2" s="259"/>
    </row>
    <row r="3" spans="1:5" ht="15.75">
      <c r="A3" s="111"/>
      <c r="B3" s="111"/>
      <c r="C3" s="111"/>
      <c r="D3" s="111"/>
      <c r="E3" s="111"/>
    </row>
    <row r="4" spans="1:5" ht="31.5">
      <c r="A4" s="112" t="s">
        <v>170</v>
      </c>
      <c r="B4" s="112" t="s">
        <v>171</v>
      </c>
      <c r="C4" s="112" t="s">
        <v>172</v>
      </c>
      <c r="D4" s="112" t="s">
        <v>173</v>
      </c>
      <c r="E4" s="112" t="s">
        <v>174</v>
      </c>
    </row>
    <row r="5" spans="1:5" ht="15.75">
      <c r="A5" s="114"/>
      <c r="B5" s="114" t="s">
        <v>14</v>
      </c>
      <c r="C5" s="114" t="s">
        <v>14</v>
      </c>
      <c r="D5" s="114" t="s">
        <v>14</v>
      </c>
      <c r="E5" s="114" t="s">
        <v>14</v>
      </c>
    </row>
    <row r="6" spans="1:5" ht="15.75">
      <c r="A6" s="152"/>
      <c r="B6" s="152"/>
      <c r="C6" s="152"/>
      <c r="D6" s="152"/>
      <c r="E6" s="152"/>
    </row>
    <row r="7" spans="1:5" ht="15.75">
      <c r="A7" s="115"/>
      <c r="B7" s="115"/>
      <c r="C7" s="115"/>
      <c r="D7" s="115"/>
      <c r="E7" s="115"/>
    </row>
    <row r="8" spans="1:5" ht="15.75">
      <c r="A8" s="115"/>
      <c r="B8" s="115"/>
      <c r="C8" s="115"/>
      <c r="D8" s="115"/>
      <c r="E8" s="115"/>
    </row>
    <row r="9" spans="1:5" ht="15.75">
      <c r="A9" s="115"/>
      <c r="B9" s="115"/>
      <c r="C9" s="115"/>
      <c r="D9" s="115"/>
      <c r="E9" s="115"/>
    </row>
    <row r="10" spans="1:5" ht="15.75">
      <c r="A10" s="115"/>
      <c r="B10" s="115"/>
      <c r="C10" s="115"/>
      <c r="D10" s="115"/>
      <c r="E10" s="115"/>
    </row>
    <row r="11" spans="1:5" ht="15.75">
      <c r="A11" s="115"/>
      <c r="C11" s="153" t="s">
        <v>175</v>
      </c>
      <c r="D11" s="115"/>
      <c r="E11" s="115"/>
    </row>
    <row r="12" spans="1:5" ht="15.75">
      <c r="A12" s="115"/>
      <c r="B12" s="115"/>
      <c r="C12" s="115"/>
      <c r="D12" s="115"/>
      <c r="E12" s="115"/>
    </row>
    <row r="13" spans="1:5" ht="15.75">
      <c r="A13" s="115"/>
      <c r="B13" s="115"/>
      <c r="C13" s="115"/>
      <c r="D13" s="115"/>
      <c r="E13" s="115"/>
    </row>
    <row r="14" spans="1:5" ht="15.75">
      <c r="A14" s="115"/>
      <c r="B14" s="115"/>
      <c r="C14" s="115"/>
      <c r="D14" s="115"/>
      <c r="E14" s="115"/>
    </row>
    <row r="15" spans="1:5" ht="15.75">
      <c r="A15" s="115"/>
      <c r="B15" s="115"/>
      <c r="C15" s="115"/>
      <c r="D15" s="115"/>
      <c r="E15" s="115"/>
    </row>
    <row r="16" spans="1:5" ht="15.75">
      <c r="A16" s="126"/>
      <c r="B16" s="126"/>
      <c r="C16" s="126"/>
      <c r="D16" s="126"/>
      <c r="E16" s="126"/>
    </row>
    <row r="17" spans="1:5" ht="15.75">
      <c r="A17" s="111"/>
      <c r="B17" s="111"/>
      <c r="C17" s="111"/>
      <c r="D17" s="111"/>
      <c r="E17" s="111"/>
    </row>
    <row r="18" spans="1:5" ht="15.75">
      <c r="A18" s="111"/>
      <c r="B18" s="111"/>
      <c r="C18" s="111"/>
      <c r="D18" s="111"/>
      <c r="E18" s="111"/>
    </row>
    <row r="19" spans="1:5" ht="15.75">
      <c r="A19" s="111"/>
      <c r="B19" s="111"/>
      <c r="C19" s="111"/>
      <c r="D19" s="111"/>
      <c r="E19" s="111"/>
    </row>
    <row r="24" ht="12.75">
      <c r="G24" s="120" t="s">
        <v>176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"/>
  <sheetViews>
    <sheetView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29.421875" style="109" customWidth="1"/>
    <col min="2" max="2" width="38.140625" style="109" customWidth="1"/>
    <col min="3" max="3" width="21.28125" style="109" customWidth="1"/>
    <col min="4" max="16384" width="9.140625" style="109" customWidth="1"/>
  </cols>
  <sheetData>
    <row r="1" spans="1:9" ht="15.75">
      <c r="A1" s="260" t="s">
        <v>177</v>
      </c>
      <c r="B1" s="260"/>
      <c r="C1" s="260"/>
      <c r="I1" s="110" t="s">
        <v>178</v>
      </c>
    </row>
    <row r="2" spans="1:3" ht="15.75">
      <c r="A2" s="260" t="s">
        <v>179</v>
      </c>
      <c r="B2" s="260"/>
      <c r="C2" s="260"/>
    </row>
    <row r="3" spans="1:3" ht="15.75">
      <c r="A3" s="128"/>
      <c r="B3" s="128"/>
      <c r="C3" s="128"/>
    </row>
    <row r="4" spans="1:3" ht="31.5">
      <c r="A4" s="129" t="s">
        <v>180</v>
      </c>
      <c r="B4" s="129" t="s">
        <v>181</v>
      </c>
      <c r="C4" s="129" t="s">
        <v>182</v>
      </c>
    </row>
    <row r="5" spans="1:3" ht="15.75">
      <c r="A5" s="130"/>
      <c r="B5" s="130"/>
      <c r="C5" s="130" t="s">
        <v>14</v>
      </c>
    </row>
    <row r="6" spans="1:3" ht="15.75">
      <c r="A6" s="94"/>
      <c r="B6" s="94"/>
      <c r="C6" s="94"/>
    </row>
    <row r="7" spans="1:6" ht="15.75">
      <c r="A7" s="94" t="s">
        <v>183</v>
      </c>
      <c r="B7" s="94" t="s">
        <v>184</v>
      </c>
      <c r="C7" s="142">
        <f>+'[2]30th Apr 2010'!$J$42</f>
        <v>44483884.38</v>
      </c>
      <c r="F7" s="109" t="s">
        <v>185</v>
      </c>
    </row>
    <row r="8" spans="1:6" ht="15.75">
      <c r="A8" s="94"/>
      <c r="B8" s="94"/>
      <c r="C8" s="134"/>
      <c r="F8" s="200" t="s">
        <v>420</v>
      </c>
    </row>
    <row r="9" spans="1:6" ht="15.75">
      <c r="A9" s="94"/>
      <c r="B9" s="94"/>
      <c r="C9" s="142">
        <v>0</v>
      </c>
      <c r="F9" s="109" t="s">
        <v>186</v>
      </c>
    </row>
    <row r="10" spans="1:3" ht="15.75">
      <c r="A10" s="94"/>
      <c r="B10" s="94"/>
      <c r="C10" s="134"/>
    </row>
    <row r="11" spans="1:3" ht="15.75">
      <c r="A11" s="94"/>
      <c r="B11" s="94"/>
      <c r="C11" s="134"/>
    </row>
    <row r="12" spans="1:3" ht="15.75">
      <c r="A12" s="94"/>
      <c r="B12" s="94"/>
      <c r="C12" s="134"/>
    </row>
    <row r="13" spans="1:3" ht="15.75">
      <c r="A13" s="94"/>
      <c r="B13" s="94"/>
      <c r="C13" s="134"/>
    </row>
    <row r="14" spans="1:3" ht="15.75">
      <c r="A14" s="148"/>
      <c r="B14" s="148"/>
      <c r="C14" s="127">
        <f>SUM(C7:C13)</f>
        <v>44483884.38</v>
      </c>
    </row>
    <row r="15" spans="1:3" ht="15.75">
      <c r="A15" s="128"/>
      <c r="B15" s="128"/>
      <c r="C15" s="128"/>
    </row>
    <row r="16" spans="1:3" ht="15.75">
      <c r="A16" s="128"/>
      <c r="B16" s="128"/>
      <c r="C16" s="128"/>
    </row>
    <row r="17" spans="1:3" ht="15.75">
      <c r="A17" s="128"/>
      <c r="B17" s="128"/>
      <c r="C17" s="128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0"/>
  <sheetViews>
    <sheetView view="pageBreakPreview" zoomScale="60" zoomScalePageLayoutView="0" workbookViewId="0" topLeftCell="A113">
      <selection activeCell="B126" sqref="B126"/>
    </sheetView>
  </sheetViews>
  <sheetFormatPr defaultColWidth="9.140625" defaultRowHeight="15"/>
  <cols>
    <col min="1" max="1" width="6.28125" style="154" customWidth="1"/>
    <col min="2" max="2" width="46.421875" style="154" bestFit="1" customWidth="1"/>
    <col min="3" max="3" width="16.8515625" style="181" bestFit="1" customWidth="1"/>
    <col min="4" max="4" width="15.00390625" style="181" customWidth="1"/>
    <col min="5" max="5" width="17.57421875" style="154" customWidth="1"/>
    <col min="6" max="6" width="9.140625" style="154" customWidth="1"/>
    <col min="7" max="9" width="15.00390625" style="154" bestFit="1" customWidth="1"/>
    <col min="10" max="16384" width="9.140625" style="154" customWidth="1"/>
  </cols>
  <sheetData>
    <row r="1" spans="1:5" ht="15.75">
      <c r="A1" s="206"/>
      <c r="B1" s="207" t="s">
        <v>187</v>
      </c>
      <c r="C1" s="208"/>
      <c r="D1" s="208"/>
      <c r="E1" s="209"/>
    </row>
    <row r="2" spans="1:5" ht="15.75">
      <c r="A2" s="210"/>
      <c r="B2" s="196" t="s">
        <v>188</v>
      </c>
      <c r="C2" s="197"/>
      <c r="D2" s="197"/>
      <c r="E2" s="211"/>
    </row>
    <row r="3" spans="1:5" ht="15.75">
      <c r="A3" s="210"/>
      <c r="B3" s="96"/>
      <c r="C3" s="198"/>
      <c r="D3" s="198"/>
      <c r="E3" s="212"/>
    </row>
    <row r="4" spans="1:5" ht="94.5">
      <c r="A4" s="213"/>
      <c r="B4" s="129" t="s">
        <v>189</v>
      </c>
      <c r="C4" s="155" t="s">
        <v>190</v>
      </c>
      <c r="D4" s="156" t="s">
        <v>191</v>
      </c>
      <c r="E4" s="214" t="s">
        <v>192</v>
      </c>
    </row>
    <row r="5" spans="1:5" ht="15.75">
      <c r="A5" s="215"/>
      <c r="B5" s="157"/>
      <c r="C5" s="158" t="s">
        <v>14</v>
      </c>
      <c r="D5" s="159" t="s">
        <v>14</v>
      </c>
      <c r="E5" s="216"/>
    </row>
    <row r="6" spans="1:5" s="163" customFormat="1" ht="15.75">
      <c r="A6" s="217" t="s">
        <v>368</v>
      </c>
      <c r="B6" s="160" t="s">
        <v>193</v>
      </c>
      <c r="C6" s="161">
        <v>3160898.9</v>
      </c>
      <c r="D6" s="162">
        <v>3160898.9</v>
      </c>
      <c r="E6" s="218"/>
    </row>
    <row r="7" spans="1:5" s="163" customFormat="1" ht="15.75">
      <c r="A7" s="219">
        <f aca="true" t="shared" si="0" ref="A7:A71">1+A6</f>
        <v>2</v>
      </c>
      <c r="B7" s="202" t="s">
        <v>365</v>
      </c>
      <c r="C7" s="203">
        <v>4810</v>
      </c>
      <c r="D7" s="164">
        <f>+C7</f>
        <v>4810</v>
      </c>
      <c r="E7" s="220"/>
    </row>
    <row r="8" spans="1:5" s="163" customFormat="1" ht="15.75">
      <c r="A8" s="219">
        <f t="shared" si="0"/>
        <v>3</v>
      </c>
      <c r="B8" s="165" t="s">
        <v>194</v>
      </c>
      <c r="C8" s="166">
        <v>6420.25</v>
      </c>
      <c r="D8" s="164">
        <v>6420.25</v>
      </c>
      <c r="E8" s="220"/>
    </row>
    <row r="9" spans="1:5" s="163" customFormat="1" ht="15.75">
      <c r="A9" s="219">
        <f t="shared" si="0"/>
        <v>4</v>
      </c>
      <c r="B9" s="168" t="s">
        <v>195</v>
      </c>
      <c r="C9" s="166">
        <v>393605.95</v>
      </c>
      <c r="D9" s="164">
        <v>393605.95</v>
      </c>
      <c r="E9" s="220"/>
    </row>
    <row r="10" spans="1:5" s="163" customFormat="1" ht="15.75">
      <c r="A10" s="219">
        <f t="shared" si="0"/>
        <v>5</v>
      </c>
      <c r="B10" s="170" t="s">
        <v>405</v>
      </c>
      <c r="C10" s="166">
        <v>21249788</v>
      </c>
      <c r="D10" s="167">
        <f>+C10</f>
        <v>21249788</v>
      </c>
      <c r="E10" s="220"/>
    </row>
    <row r="11" spans="1:5" s="163" customFormat="1" ht="15.75">
      <c r="A11" s="219">
        <f t="shared" si="0"/>
        <v>6</v>
      </c>
      <c r="B11" s="170" t="s">
        <v>429</v>
      </c>
      <c r="C11" s="166">
        <v>2375</v>
      </c>
      <c r="D11" s="167">
        <f>+C11</f>
        <v>2375</v>
      </c>
      <c r="E11" s="220"/>
    </row>
    <row r="12" spans="1:5" s="163" customFormat="1" ht="15.75">
      <c r="A12" s="219">
        <f t="shared" si="0"/>
        <v>7</v>
      </c>
      <c r="B12" s="165" t="s">
        <v>196</v>
      </c>
      <c r="C12" s="166">
        <v>846.55</v>
      </c>
      <c r="D12" s="164">
        <v>846.55</v>
      </c>
      <c r="E12" s="220"/>
    </row>
    <row r="13" spans="1:5" s="163" customFormat="1" ht="15.75">
      <c r="A13" s="219">
        <f t="shared" si="0"/>
        <v>8</v>
      </c>
      <c r="B13" s="165" t="s">
        <v>197</v>
      </c>
      <c r="C13" s="166">
        <v>53974.5</v>
      </c>
      <c r="D13" s="164">
        <v>53974.5</v>
      </c>
      <c r="E13" s="220"/>
    </row>
    <row r="14" spans="1:5" s="163" customFormat="1" ht="15.75">
      <c r="A14" s="219">
        <f t="shared" si="0"/>
        <v>9</v>
      </c>
      <c r="B14" s="165" t="s">
        <v>198</v>
      </c>
      <c r="C14" s="166">
        <v>4500</v>
      </c>
      <c r="D14" s="164">
        <f>+C14</f>
        <v>4500</v>
      </c>
      <c r="E14" s="220"/>
    </row>
    <row r="15" spans="1:5" s="163" customFormat="1" ht="15.75">
      <c r="A15" s="219">
        <f t="shared" si="0"/>
        <v>10</v>
      </c>
      <c r="B15" s="170" t="s">
        <v>199</v>
      </c>
      <c r="C15" s="166">
        <v>18984.26</v>
      </c>
      <c r="D15" s="164">
        <v>18984.26</v>
      </c>
      <c r="E15" s="220"/>
    </row>
    <row r="16" spans="1:5" s="163" customFormat="1" ht="15.75">
      <c r="A16" s="219">
        <f t="shared" si="0"/>
        <v>11</v>
      </c>
      <c r="B16" s="168" t="s">
        <v>200</v>
      </c>
      <c r="C16" s="166">
        <v>320044.18</v>
      </c>
      <c r="D16" s="164">
        <v>320044.18</v>
      </c>
      <c r="E16" s="220"/>
    </row>
    <row r="17" spans="1:5" s="163" customFormat="1" ht="15.75">
      <c r="A17" s="219">
        <f t="shared" si="0"/>
        <v>12</v>
      </c>
      <c r="B17" s="170" t="s">
        <v>201</v>
      </c>
      <c r="C17" s="166">
        <f>6810+213370.31</f>
        <v>220180.31</v>
      </c>
      <c r="D17" s="164">
        <v>220180.31</v>
      </c>
      <c r="E17" s="220"/>
    </row>
    <row r="18" spans="1:5" s="163" customFormat="1" ht="15.75">
      <c r="A18" s="219">
        <f t="shared" si="0"/>
        <v>13</v>
      </c>
      <c r="B18" s="168" t="s">
        <v>202</v>
      </c>
      <c r="C18" s="166">
        <v>280305.81</v>
      </c>
      <c r="D18" s="164">
        <f>+C18</f>
        <v>280305.81</v>
      </c>
      <c r="E18" s="220"/>
    </row>
    <row r="19" spans="1:5" s="163" customFormat="1" ht="15.75">
      <c r="A19" s="219">
        <f t="shared" si="0"/>
        <v>14</v>
      </c>
      <c r="B19" s="168" t="s">
        <v>203</v>
      </c>
      <c r="C19" s="166">
        <v>11134.69</v>
      </c>
      <c r="D19" s="164">
        <f>+C19</f>
        <v>11134.69</v>
      </c>
      <c r="E19" s="220"/>
    </row>
    <row r="20" spans="1:5" s="163" customFormat="1" ht="15.75">
      <c r="A20" s="219">
        <f t="shared" si="0"/>
        <v>15</v>
      </c>
      <c r="B20" s="168" t="s">
        <v>364</v>
      </c>
      <c r="C20" s="166">
        <v>1955.15</v>
      </c>
      <c r="D20" s="164">
        <v>1955.15</v>
      </c>
      <c r="E20" s="220"/>
    </row>
    <row r="21" spans="1:5" s="163" customFormat="1" ht="15.75">
      <c r="A21" s="219">
        <f t="shared" si="0"/>
        <v>16</v>
      </c>
      <c r="B21" s="168" t="s">
        <v>407</v>
      </c>
      <c r="C21" s="166">
        <v>27353</v>
      </c>
      <c r="D21" s="164">
        <f>+C21</f>
        <v>27353</v>
      </c>
      <c r="E21" s="220"/>
    </row>
    <row r="22" spans="1:5" s="163" customFormat="1" ht="15.75">
      <c r="A22" s="219">
        <f t="shared" si="0"/>
        <v>17</v>
      </c>
      <c r="B22" s="168" t="s">
        <v>408</v>
      </c>
      <c r="C22" s="166">
        <v>35000</v>
      </c>
      <c r="D22" s="164">
        <f>+C22</f>
        <v>35000</v>
      </c>
      <c r="E22" s="220"/>
    </row>
    <row r="23" spans="1:5" s="163" customFormat="1" ht="15.75">
      <c r="A23" s="219">
        <f t="shared" si="0"/>
        <v>18</v>
      </c>
      <c r="B23" s="165" t="s">
        <v>204</v>
      </c>
      <c r="C23" s="166">
        <v>172.5</v>
      </c>
      <c r="D23" s="164">
        <v>172.5</v>
      </c>
      <c r="E23" s="220"/>
    </row>
    <row r="24" spans="1:5" s="163" customFormat="1" ht="15.75">
      <c r="A24" s="219">
        <f t="shared" si="0"/>
        <v>19</v>
      </c>
      <c r="B24" s="170" t="s">
        <v>205</v>
      </c>
      <c r="C24" s="166">
        <v>1994917.5</v>
      </c>
      <c r="D24" s="164">
        <f>+C24</f>
        <v>1994917.5</v>
      </c>
      <c r="E24" s="220"/>
    </row>
    <row r="25" spans="1:5" s="163" customFormat="1" ht="15.75">
      <c r="A25" s="219">
        <f t="shared" si="0"/>
        <v>20</v>
      </c>
      <c r="B25" s="169" t="s">
        <v>206</v>
      </c>
      <c r="C25" s="166">
        <v>5888332.55</v>
      </c>
      <c r="D25" s="164">
        <v>5888332.55</v>
      </c>
      <c r="E25" s="220"/>
    </row>
    <row r="26" spans="1:5" s="163" customFormat="1" ht="15.75">
      <c r="A26" s="219">
        <f t="shared" si="0"/>
        <v>21</v>
      </c>
      <c r="B26" s="165" t="s">
        <v>207</v>
      </c>
      <c r="C26" s="166">
        <v>795.83</v>
      </c>
      <c r="D26" s="164">
        <v>795.83</v>
      </c>
      <c r="E26" s="220"/>
    </row>
    <row r="27" spans="1:5" s="163" customFormat="1" ht="15.75">
      <c r="A27" s="219">
        <f t="shared" si="0"/>
        <v>22</v>
      </c>
      <c r="B27" s="170" t="s">
        <v>208</v>
      </c>
      <c r="C27" s="166">
        <v>700</v>
      </c>
      <c r="D27" s="164">
        <v>700</v>
      </c>
      <c r="E27" s="220"/>
    </row>
    <row r="28" spans="1:5" s="163" customFormat="1" ht="15.75">
      <c r="A28" s="219">
        <f t="shared" si="0"/>
        <v>23</v>
      </c>
      <c r="B28" s="170" t="s">
        <v>209</v>
      </c>
      <c r="C28" s="166">
        <v>42731.04</v>
      </c>
      <c r="D28" s="164">
        <v>42731.04</v>
      </c>
      <c r="E28" s="220"/>
    </row>
    <row r="29" spans="1:5" s="163" customFormat="1" ht="15.75">
      <c r="A29" s="219">
        <f t="shared" si="0"/>
        <v>24</v>
      </c>
      <c r="B29" s="165" t="s">
        <v>210</v>
      </c>
      <c r="C29" s="166">
        <v>1338.5</v>
      </c>
      <c r="D29" s="164">
        <v>1338.5</v>
      </c>
      <c r="E29" s="220"/>
    </row>
    <row r="30" spans="1:5" s="163" customFormat="1" ht="15.75">
      <c r="A30" s="219">
        <f t="shared" si="0"/>
        <v>25</v>
      </c>
      <c r="B30" s="165" t="s">
        <v>211</v>
      </c>
      <c r="C30" s="166">
        <v>495</v>
      </c>
      <c r="D30" s="164">
        <v>495</v>
      </c>
      <c r="E30" s="220"/>
    </row>
    <row r="31" spans="1:5" s="163" customFormat="1" ht="15.75">
      <c r="A31" s="219">
        <f t="shared" si="0"/>
        <v>26</v>
      </c>
      <c r="B31" s="165" t="s">
        <v>212</v>
      </c>
      <c r="C31" s="166">
        <v>171787</v>
      </c>
      <c r="D31" s="164">
        <f>+C31</f>
        <v>171787</v>
      </c>
      <c r="E31" s="220"/>
    </row>
    <row r="32" spans="1:5" s="163" customFormat="1" ht="15.75">
      <c r="A32" s="219">
        <f t="shared" si="0"/>
        <v>27</v>
      </c>
      <c r="B32" s="168" t="s">
        <v>372</v>
      </c>
      <c r="C32" s="166">
        <v>270079.67</v>
      </c>
      <c r="D32" s="164">
        <v>270079.67</v>
      </c>
      <c r="E32" s="220"/>
    </row>
    <row r="33" spans="1:5" s="163" customFormat="1" ht="15.75">
      <c r="A33" s="219">
        <f t="shared" si="0"/>
        <v>28</v>
      </c>
      <c r="B33" s="165" t="s">
        <v>213</v>
      </c>
      <c r="C33" s="166">
        <v>4310</v>
      </c>
      <c r="D33" s="164">
        <v>4310</v>
      </c>
      <c r="E33" s="220"/>
    </row>
    <row r="34" spans="1:5" s="163" customFormat="1" ht="15.75">
      <c r="A34" s="219">
        <f t="shared" si="0"/>
        <v>29</v>
      </c>
      <c r="B34" s="170" t="s">
        <v>214</v>
      </c>
      <c r="C34" s="166">
        <v>45700</v>
      </c>
      <c r="D34" s="164">
        <v>45700</v>
      </c>
      <c r="E34" s="220"/>
    </row>
    <row r="35" spans="1:5" s="163" customFormat="1" ht="15.75">
      <c r="A35" s="219">
        <f t="shared" si="0"/>
        <v>30</v>
      </c>
      <c r="B35" s="170" t="s">
        <v>215</v>
      </c>
      <c r="C35" s="166">
        <v>180</v>
      </c>
      <c r="D35" s="164">
        <v>180</v>
      </c>
      <c r="E35" s="220"/>
    </row>
    <row r="36" spans="1:5" s="163" customFormat="1" ht="15.75">
      <c r="A36" s="219">
        <f t="shared" si="0"/>
        <v>31</v>
      </c>
      <c r="B36" s="165" t="s">
        <v>216</v>
      </c>
      <c r="C36" s="166">
        <v>1020</v>
      </c>
      <c r="D36" s="164">
        <v>1020</v>
      </c>
      <c r="E36" s="220"/>
    </row>
    <row r="37" spans="1:5" s="163" customFormat="1" ht="15.75">
      <c r="A37" s="219">
        <f t="shared" si="0"/>
        <v>32</v>
      </c>
      <c r="B37" s="169" t="s">
        <v>366</v>
      </c>
      <c r="C37" s="166">
        <v>14242.5</v>
      </c>
      <c r="D37" s="164">
        <v>14242.5</v>
      </c>
      <c r="E37" s="220"/>
    </row>
    <row r="38" spans="1:5" s="163" customFormat="1" ht="15.75">
      <c r="A38" s="219">
        <f t="shared" si="0"/>
        <v>33</v>
      </c>
      <c r="B38" s="169" t="s">
        <v>417</v>
      </c>
      <c r="C38" s="166">
        <v>17952.48</v>
      </c>
      <c r="D38" s="164">
        <f>+C38</f>
        <v>17952.48</v>
      </c>
      <c r="E38" s="220"/>
    </row>
    <row r="39" spans="1:5" s="163" customFormat="1" ht="15.75">
      <c r="A39" s="219">
        <f t="shared" si="0"/>
        <v>34</v>
      </c>
      <c r="B39" s="170" t="s">
        <v>409</v>
      </c>
      <c r="C39" s="166">
        <v>307.2</v>
      </c>
      <c r="D39" s="164">
        <f>+C39</f>
        <v>307.2</v>
      </c>
      <c r="E39" s="220"/>
    </row>
    <row r="40" spans="1:5" s="163" customFormat="1" ht="15.75">
      <c r="A40" s="219">
        <f t="shared" si="0"/>
        <v>35</v>
      </c>
      <c r="B40" s="165" t="s">
        <v>377</v>
      </c>
      <c r="C40" s="166">
        <v>17879.5</v>
      </c>
      <c r="D40" s="164">
        <v>17879.5</v>
      </c>
      <c r="E40" s="220"/>
    </row>
    <row r="41" spans="1:5" s="163" customFormat="1" ht="15.75">
      <c r="A41" s="219">
        <f t="shared" si="0"/>
        <v>36</v>
      </c>
      <c r="B41" s="168" t="s">
        <v>373</v>
      </c>
      <c r="C41" s="166">
        <v>27056.88</v>
      </c>
      <c r="D41" s="164">
        <v>27056.88</v>
      </c>
      <c r="E41" s="220"/>
    </row>
    <row r="42" spans="1:5" s="163" customFormat="1" ht="15.75">
      <c r="A42" s="219">
        <f t="shared" si="0"/>
        <v>37</v>
      </c>
      <c r="B42" s="168" t="s">
        <v>376</v>
      </c>
      <c r="C42" s="166">
        <v>804977.15</v>
      </c>
      <c r="D42" s="164">
        <v>804977.15</v>
      </c>
      <c r="E42" s="220"/>
    </row>
    <row r="43" spans="1:5" s="163" customFormat="1" ht="15.75">
      <c r="A43" s="219">
        <f t="shared" si="0"/>
        <v>38</v>
      </c>
      <c r="B43" s="165" t="s">
        <v>218</v>
      </c>
      <c r="C43" s="166">
        <v>41240.26</v>
      </c>
      <c r="D43" s="164">
        <v>41240.26</v>
      </c>
      <c r="E43" s="220"/>
    </row>
    <row r="44" spans="1:5" s="163" customFormat="1" ht="15.75">
      <c r="A44" s="219">
        <f t="shared" si="0"/>
        <v>39</v>
      </c>
      <c r="B44" s="168" t="s">
        <v>375</v>
      </c>
      <c r="C44" s="166">
        <v>56532.21</v>
      </c>
      <c r="D44" s="164">
        <v>56532.21</v>
      </c>
      <c r="E44" s="220"/>
    </row>
    <row r="45" spans="1:5" s="163" customFormat="1" ht="15.75">
      <c r="A45" s="219">
        <f t="shared" si="0"/>
        <v>40</v>
      </c>
      <c r="B45" s="168" t="s">
        <v>374</v>
      </c>
      <c r="C45" s="166">
        <v>59575</v>
      </c>
      <c r="D45" s="164">
        <v>59575</v>
      </c>
      <c r="E45" s="220"/>
    </row>
    <row r="46" spans="1:5" s="163" customFormat="1" ht="15.75">
      <c r="A46" s="219">
        <f t="shared" si="0"/>
        <v>41</v>
      </c>
      <c r="B46" s="165" t="s">
        <v>219</v>
      </c>
      <c r="C46" s="166">
        <v>8399.95</v>
      </c>
      <c r="D46" s="164">
        <v>8399.95</v>
      </c>
      <c r="E46" s="220"/>
    </row>
    <row r="47" spans="1:5" s="163" customFormat="1" ht="15.75">
      <c r="A47" s="219">
        <f t="shared" si="0"/>
        <v>42</v>
      </c>
      <c r="B47" s="165" t="s">
        <v>220</v>
      </c>
      <c r="C47" s="166">
        <v>3106.45</v>
      </c>
      <c r="D47" s="164">
        <v>3106.45</v>
      </c>
      <c r="E47" s="220"/>
    </row>
    <row r="48" spans="1:5" s="163" customFormat="1" ht="15.75">
      <c r="A48" s="219">
        <f t="shared" si="0"/>
        <v>43</v>
      </c>
      <c r="B48" s="170" t="s">
        <v>221</v>
      </c>
      <c r="C48" s="166">
        <v>23412.95</v>
      </c>
      <c r="D48" s="164">
        <v>23412.95</v>
      </c>
      <c r="E48" s="220"/>
    </row>
    <row r="49" spans="1:5" s="163" customFormat="1" ht="15.75">
      <c r="A49" s="219">
        <f t="shared" si="0"/>
        <v>44</v>
      </c>
      <c r="B49" s="170" t="s">
        <v>426</v>
      </c>
      <c r="C49" s="166">
        <v>581170.95</v>
      </c>
      <c r="D49" s="164">
        <f>+C49</f>
        <v>581170.95</v>
      </c>
      <c r="E49" s="220"/>
    </row>
    <row r="50" spans="1:5" s="163" customFormat="1" ht="15.75">
      <c r="A50" s="219">
        <f t="shared" si="0"/>
        <v>45</v>
      </c>
      <c r="B50" s="165" t="s">
        <v>222</v>
      </c>
      <c r="C50" s="166">
        <v>9670.01</v>
      </c>
      <c r="D50" s="164">
        <v>9670.01</v>
      </c>
      <c r="E50" s="220"/>
    </row>
    <row r="51" spans="1:5" s="163" customFormat="1" ht="15.75">
      <c r="A51" s="219">
        <f t="shared" si="0"/>
        <v>46</v>
      </c>
      <c r="B51" s="170" t="s">
        <v>223</v>
      </c>
      <c r="C51" s="174">
        <v>603.8</v>
      </c>
      <c r="D51" s="164">
        <v>603.8</v>
      </c>
      <c r="E51" s="220"/>
    </row>
    <row r="52" spans="1:5" s="163" customFormat="1" ht="15.75">
      <c r="A52" s="219">
        <f t="shared" si="0"/>
        <v>47</v>
      </c>
      <c r="B52" s="165" t="s">
        <v>224</v>
      </c>
      <c r="C52" s="166">
        <v>9100</v>
      </c>
      <c r="D52" s="164">
        <v>9100</v>
      </c>
      <c r="E52" s="220"/>
    </row>
    <row r="53" spans="1:5" s="163" customFormat="1" ht="15.75">
      <c r="A53" s="219">
        <f t="shared" si="0"/>
        <v>48</v>
      </c>
      <c r="B53" s="168" t="s">
        <v>378</v>
      </c>
      <c r="C53" s="166">
        <v>73750</v>
      </c>
      <c r="D53" s="164">
        <v>73750</v>
      </c>
      <c r="E53" s="220"/>
    </row>
    <row r="54" spans="1:5" s="163" customFormat="1" ht="15.75">
      <c r="A54" s="219">
        <f t="shared" si="0"/>
        <v>49</v>
      </c>
      <c r="B54" s="165" t="s">
        <v>225</v>
      </c>
      <c r="C54" s="193">
        <v>550</v>
      </c>
      <c r="D54" s="164">
        <f>+C54</f>
        <v>550</v>
      </c>
      <c r="E54" s="220"/>
    </row>
    <row r="55" spans="1:5" s="163" customFormat="1" ht="15.75">
      <c r="A55" s="219">
        <f t="shared" si="0"/>
        <v>50</v>
      </c>
      <c r="B55" s="165" t="s">
        <v>226</v>
      </c>
      <c r="C55" s="166">
        <v>22600</v>
      </c>
      <c r="D55" s="164">
        <v>22600</v>
      </c>
      <c r="E55" s="220"/>
    </row>
    <row r="56" spans="1:5" s="163" customFormat="1" ht="15.75">
      <c r="A56" s="219">
        <f t="shared" si="0"/>
        <v>51</v>
      </c>
      <c r="B56" s="165" t="s">
        <v>227</v>
      </c>
      <c r="C56" s="166">
        <v>3621.25</v>
      </c>
      <c r="D56" s="164">
        <v>3621.25</v>
      </c>
      <c r="E56" s="220"/>
    </row>
    <row r="57" spans="1:5" s="163" customFormat="1" ht="15.75">
      <c r="A57" s="219">
        <f t="shared" si="0"/>
        <v>52</v>
      </c>
      <c r="B57" s="170" t="s">
        <v>228</v>
      </c>
      <c r="C57" s="166">
        <f>203427.25+565.85+3951.9</f>
        <v>207945</v>
      </c>
      <c r="D57" s="164">
        <f>+C57</f>
        <v>207945</v>
      </c>
      <c r="E57" s="220"/>
    </row>
    <row r="58" spans="1:5" s="163" customFormat="1" ht="15.75">
      <c r="A58" s="219">
        <f t="shared" si="0"/>
        <v>53</v>
      </c>
      <c r="B58" s="177" t="s">
        <v>379</v>
      </c>
      <c r="C58" s="166">
        <v>68689.54</v>
      </c>
      <c r="D58" s="204">
        <f>+C58</f>
        <v>68689.54</v>
      </c>
      <c r="E58" s="221"/>
    </row>
    <row r="59" spans="1:5" s="163" customFormat="1" ht="16.5" thickBot="1">
      <c r="A59" s="251">
        <f t="shared" si="0"/>
        <v>54</v>
      </c>
      <c r="B59" s="247" t="s">
        <v>229</v>
      </c>
      <c r="C59" s="229">
        <v>611</v>
      </c>
      <c r="D59" s="230">
        <v>611</v>
      </c>
      <c r="E59" s="231"/>
    </row>
    <row r="60" spans="1:5" s="163" customFormat="1" ht="15.75">
      <c r="A60" s="219">
        <f t="shared" si="0"/>
        <v>55</v>
      </c>
      <c r="B60" s="244" t="s">
        <v>230</v>
      </c>
      <c r="C60" s="238">
        <v>2279</v>
      </c>
      <c r="D60" s="239">
        <v>2279</v>
      </c>
      <c r="E60" s="240"/>
    </row>
    <row r="61" spans="1:5" s="163" customFormat="1" ht="15.75">
      <c r="A61" s="219">
        <f t="shared" si="0"/>
        <v>56</v>
      </c>
      <c r="B61" s="165" t="s">
        <v>231</v>
      </c>
      <c r="C61" s="166">
        <v>230828.18</v>
      </c>
      <c r="D61" s="164">
        <v>230828.18</v>
      </c>
      <c r="E61" s="220"/>
    </row>
    <row r="62" spans="1:5" s="163" customFormat="1" ht="15.75">
      <c r="A62" s="219">
        <f t="shared" si="0"/>
        <v>57</v>
      </c>
      <c r="B62" s="168" t="s">
        <v>380</v>
      </c>
      <c r="C62" s="166">
        <v>18097.23</v>
      </c>
      <c r="D62" s="164">
        <v>18097.23</v>
      </c>
      <c r="E62" s="220"/>
    </row>
    <row r="63" spans="1:5" s="163" customFormat="1" ht="15.75">
      <c r="A63" s="219">
        <f t="shared" si="0"/>
        <v>58</v>
      </c>
      <c r="B63" s="165" t="s">
        <v>232</v>
      </c>
      <c r="C63" s="166">
        <v>1541.5</v>
      </c>
      <c r="D63" s="164">
        <f>+C63</f>
        <v>1541.5</v>
      </c>
      <c r="E63" s="220"/>
    </row>
    <row r="64" spans="1:5" s="163" customFormat="1" ht="15.75">
      <c r="A64" s="219">
        <f t="shared" si="0"/>
        <v>59</v>
      </c>
      <c r="B64" s="165" t="s">
        <v>233</v>
      </c>
      <c r="C64" s="174">
        <v>14155.6</v>
      </c>
      <c r="D64" s="164">
        <v>14155.6</v>
      </c>
      <c r="E64" s="220"/>
    </row>
    <row r="65" spans="1:5" s="163" customFormat="1" ht="15.75">
      <c r="A65" s="219">
        <f t="shared" si="0"/>
        <v>60</v>
      </c>
      <c r="B65" s="165" t="s">
        <v>234</v>
      </c>
      <c r="C65" s="166">
        <v>119403.56</v>
      </c>
      <c r="D65" s="164">
        <v>119403.56</v>
      </c>
      <c r="E65" s="220"/>
    </row>
    <row r="66" spans="1:5" s="163" customFormat="1" ht="15.75">
      <c r="A66" s="219">
        <f t="shared" si="0"/>
        <v>61</v>
      </c>
      <c r="B66" s="168" t="s">
        <v>381</v>
      </c>
      <c r="C66" s="166">
        <f>250391.88+1213</f>
        <v>251604.88</v>
      </c>
      <c r="D66" s="164">
        <f>+C66</f>
        <v>251604.88</v>
      </c>
      <c r="E66" s="220"/>
    </row>
    <row r="67" spans="1:5" s="163" customFormat="1" ht="15.75">
      <c r="A67" s="219">
        <f t="shared" si="0"/>
        <v>62</v>
      </c>
      <c r="B67" s="165" t="s">
        <v>382</v>
      </c>
      <c r="C67" s="166">
        <v>881136.41</v>
      </c>
      <c r="D67" s="164">
        <v>881136.41</v>
      </c>
      <c r="E67" s="220"/>
    </row>
    <row r="68" spans="1:5" s="163" customFormat="1" ht="15.75">
      <c r="A68" s="219">
        <f t="shared" si="0"/>
        <v>63</v>
      </c>
      <c r="B68" s="165" t="s">
        <v>402</v>
      </c>
      <c r="C68" s="193">
        <v>672</v>
      </c>
      <c r="D68" s="164">
        <f>+C68</f>
        <v>672</v>
      </c>
      <c r="E68" s="220"/>
    </row>
    <row r="69" spans="1:5" s="163" customFormat="1" ht="15.75">
      <c r="A69" s="219">
        <f t="shared" si="0"/>
        <v>64</v>
      </c>
      <c r="B69" s="165" t="s">
        <v>90</v>
      </c>
      <c r="C69" s="174">
        <v>494881.26</v>
      </c>
      <c r="D69" s="164">
        <v>494881.26</v>
      </c>
      <c r="E69" s="220"/>
    </row>
    <row r="70" spans="1:5" s="163" customFormat="1" ht="15.75">
      <c r="A70" s="219">
        <f t="shared" si="0"/>
        <v>65</v>
      </c>
      <c r="B70" s="169" t="s">
        <v>418</v>
      </c>
      <c r="C70" s="174">
        <v>6000</v>
      </c>
      <c r="D70" s="164">
        <v>6000</v>
      </c>
      <c r="E70" s="220"/>
    </row>
    <row r="71" spans="1:5" s="163" customFormat="1" ht="15.75">
      <c r="A71" s="219">
        <f t="shared" si="0"/>
        <v>66</v>
      </c>
      <c r="B71" s="169" t="s">
        <v>401</v>
      </c>
      <c r="C71" s="174">
        <v>100</v>
      </c>
      <c r="D71" s="164">
        <v>100</v>
      </c>
      <c r="E71" s="220"/>
    </row>
    <row r="72" spans="1:5" s="163" customFormat="1" ht="15.75">
      <c r="A72" s="219">
        <f aca="true" t="shared" si="1" ref="A72:A135">1+A71</f>
        <v>67</v>
      </c>
      <c r="B72" s="170" t="s">
        <v>235</v>
      </c>
      <c r="C72" s="166">
        <v>31464</v>
      </c>
      <c r="D72" s="164">
        <v>31464</v>
      </c>
      <c r="E72" s="220"/>
    </row>
    <row r="73" spans="1:5" s="163" customFormat="1" ht="15.75">
      <c r="A73" s="219">
        <f t="shared" si="1"/>
        <v>68</v>
      </c>
      <c r="B73" s="170" t="s">
        <v>236</v>
      </c>
      <c r="C73" s="193">
        <v>545708</v>
      </c>
      <c r="D73" s="164">
        <v>545708</v>
      </c>
      <c r="E73" s="220"/>
    </row>
    <row r="74" spans="1:5" s="163" customFormat="1" ht="15.75">
      <c r="A74" s="219">
        <f t="shared" si="1"/>
        <v>69</v>
      </c>
      <c r="B74" s="168" t="s">
        <v>237</v>
      </c>
      <c r="C74" s="166">
        <f>6289.8+26419.16</f>
        <v>32708.96</v>
      </c>
      <c r="D74" s="164">
        <f>+C74</f>
        <v>32708.96</v>
      </c>
      <c r="E74" s="220"/>
    </row>
    <row r="75" spans="1:5" s="163" customFormat="1" ht="15.75">
      <c r="A75" s="219">
        <f t="shared" si="1"/>
        <v>70</v>
      </c>
      <c r="B75" s="168" t="s">
        <v>383</v>
      </c>
      <c r="C75" s="166">
        <v>46000</v>
      </c>
      <c r="D75" s="164">
        <v>46000</v>
      </c>
      <c r="E75" s="220"/>
    </row>
    <row r="76" spans="1:8" s="163" customFormat="1" ht="15.75">
      <c r="A76" s="219">
        <f t="shared" si="1"/>
        <v>71</v>
      </c>
      <c r="B76" s="165" t="s">
        <v>238</v>
      </c>
      <c r="C76" s="166">
        <v>380</v>
      </c>
      <c r="D76" s="164">
        <v>380</v>
      </c>
      <c r="E76" s="220"/>
      <c r="G76" s="176">
        <f>SUM(C39:C76)</f>
        <v>4697759.68</v>
      </c>
      <c r="H76" s="176">
        <f>SUM(D39:D76)</f>
        <v>4697759.68</v>
      </c>
    </row>
    <row r="77" spans="1:5" ht="15.75">
      <c r="A77" s="219">
        <f t="shared" si="1"/>
        <v>72</v>
      </c>
      <c r="B77" s="179" t="s">
        <v>239</v>
      </c>
      <c r="C77" s="166">
        <v>10757.3</v>
      </c>
      <c r="D77" s="204">
        <v>10757.3</v>
      </c>
      <c r="E77" s="220"/>
    </row>
    <row r="78" spans="1:5" ht="15.75">
      <c r="A78" s="219">
        <f t="shared" si="1"/>
        <v>73</v>
      </c>
      <c r="B78" s="177" t="s">
        <v>384</v>
      </c>
      <c r="C78" s="166">
        <v>85539.95</v>
      </c>
      <c r="D78" s="164">
        <f>+C78</f>
        <v>85539.95</v>
      </c>
      <c r="E78" s="220"/>
    </row>
    <row r="79" spans="1:5" s="163" customFormat="1" ht="15.75">
      <c r="A79" s="219">
        <f t="shared" si="1"/>
        <v>74</v>
      </c>
      <c r="B79" s="177" t="s">
        <v>240</v>
      </c>
      <c r="C79" s="166">
        <f>12030+468554.73+15173</f>
        <v>495757.73</v>
      </c>
      <c r="D79" s="164">
        <f>+C79</f>
        <v>495757.73</v>
      </c>
      <c r="E79" s="220"/>
    </row>
    <row r="80" spans="1:5" s="163" customFormat="1" ht="15.75">
      <c r="A80" s="219">
        <f t="shared" si="1"/>
        <v>75</v>
      </c>
      <c r="B80" s="177" t="s">
        <v>385</v>
      </c>
      <c r="C80" s="166">
        <v>60</v>
      </c>
      <c r="D80" s="164">
        <v>60</v>
      </c>
      <c r="E80" s="220"/>
    </row>
    <row r="81" spans="1:5" s="163" customFormat="1" ht="15.75">
      <c r="A81" s="219">
        <f t="shared" si="1"/>
        <v>76</v>
      </c>
      <c r="B81" s="177" t="s">
        <v>386</v>
      </c>
      <c r="C81" s="166">
        <v>32000</v>
      </c>
      <c r="D81" s="164">
        <v>32000</v>
      </c>
      <c r="E81" s="220"/>
    </row>
    <row r="82" spans="1:5" s="163" customFormat="1" ht="15.75">
      <c r="A82" s="219">
        <f t="shared" si="1"/>
        <v>77</v>
      </c>
      <c r="B82" s="177" t="s">
        <v>387</v>
      </c>
      <c r="C82" s="166">
        <v>630086.41</v>
      </c>
      <c r="D82" s="164">
        <f>+C82</f>
        <v>630086.41</v>
      </c>
      <c r="E82" s="220"/>
    </row>
    <row r="83" spans="1:5" s="163" customFormat="1" ht="15.75">
      <c r="A83" s="219">
        <f t="shared" si="1"/>
        <v>78</v>
      </c>
      <c r="B83" s="178" t="s">
        <v>241</v>
      </c>
      <c r="C83" s="166">
        <v>2800</v>
      </c>
      <c r="D83" s="164">
        <v>2800</v>
      </c>
      <c r="E83" s="220"/>
    </row>
    <row r="84" spans="1:5" s="163" customFormat="1" ht="15.75">
      <c r="A84" s="219">
        <f t="shared" si="1"/>
        <v>79</v>
      </c>
      <c r="B84" s="179" t="s">
        <v>242</v>
      </c>
      <c r="C84" s="166">
        <v>7043.4</v>
      </c>
      <c r="D84" s="164">
        <f>+C84</f>
        <v>7043.4</v>
      </c>
      <c r="E84" s="220"/>
    </row>
    <row r="85" spans="1:5" s="163" customFormat="1" ht="15.75">
      <c r="A85" s="219">
        <f t="shared" si="1"/>
        <v>80</v>
      </c>
      <c r="B85" s="179" t="s">
        <v>410</v>
      </c>
      <c r="C85" s="166">
        <v>10532.9</v>
      </c>
      <c r="D85" s="164">
        <f>+C85:C85</f>
        <v>10532.9</v>
      </c>
      <c r="E85" s="220"/>
    </row>
    <row r="86" spans="1:5" s="163" customFormat="1" ht="15.75">
      <c r="A86" s="219">
        <f t="shared" si="1"/>
        <v>81</v>
      </c>
      <c r="B86" s="171" t="s">
        <v>243</v>
      </c>
      <c r="C86" s="166">
        <v>3445034.73</v>
      </c>
      <c r="D86" s="164">
        <f>+C86</f>
        <v>3445034.73</v>
      </c>
      <c r="E86" s="220"/>
    </row>
    <row r="87" spans="1:5" s="163" customFormat="1" ht="15.75">
      <c r="A87" s="219">
        <f t="shared" si="1"/>
        <v>82</v>
      </c>
      <c r="B87" s="178" t="s">
        <v>244</v>
      </c>
      <c r="C87" s="166">
        <v>3119442.48</v>
      </c>
      <c r="D87" s="164">
        <f>+C87</f>
        <v>3119442.48</v>
      </c>
      <c r="E87" s="220"/>
    </row>
    <row r="88" spans="1:5" s="163" customFormat="1" ht="15.75">
      <c r="A88" s="219">
        <f t="shared" si="1"/>
        <v>83</v>
      </c>
      <c r="B88" s="178" t="s">
        <v>245</v>
      </c>
      <c r="C88" s="166">
        <v>14436.5</v>
      </c>
      <c r="D88" s="164">
        <v>14436.5</v>
      </c>
      <c r="E88" s="220"/>
    </row>
    <row r="89" spans="1:5" s="163" customFormat="1" ht="15.75">
      <c r="A89" s="219">
        <f t="shared" si="1"/>
        <v>84</v>
      </c>
      <c r="B89" s="179" t="s">
        <v>246</v>
      </c>
      <c r="C89" s="166">
        <f>389918.84+107833</f>
        <v>497751.84</v>
      </c>
      <c r="D89" s="164">
        <f>+C89</f>
        <v>497751.84</v>
      </c>
      <c r="E89" s="220"/>
    </row>
    <row r="90" spans="1:5" s="163" customFormat="1" ht="15.75">
      <c r="A90" s="219">
        <f t="shared" si="1"/>
        <v>85</v>
      </c>
      <c r="B90" s="177" t="s">
        <v>388</v>
      </c>
      <c r="C90" s="166">
        <v>161331.45</v>
      </c>
      <c r="D90" s="164">
        <v>161331.45</v>
      </c>
      <c r="E90" s="220"/>
    </row>
    <row r="91" spans="1:5" s="163" customFormat="1" ht="15.75">
      <c r="A91" s="219">
        <f t="shared" si="1"/>
        <v>86</v>
      </c>
      <c r="B91" s="178" t="s">
        <v>247</v>
      </c>
      <c r="C91" s="166">
        <v>1880</v>
      </c>
      <c r="D91" s="164">
        <v>1880</v>
      </c>
      <c r="E91" s="220"/>
    </row>
    <row r="92" spans="1:5" s="163" customFormat="1" ht="15.75">
      <c r="A92" s="219">
        <f t="shared" si="1"/>
        <v>87</v>
      </c>
      <c r="B92" s="178" t="s">
        <v>248</v>
      </c>
      <c r="C92" s="166">
        <v>220500.51</v>
      </c>
      <c r="D92" s="164">
        <v>220500.51</v>
      </c>
      <c r="E92" s="220"/>
    </row>
    <row r="93" spans="1:5" s="163" customFormat="1" ht="15.75">
      <c r="A93" s="219">
        <f t="shared" si="1"/>
        <v>88</v>
      </c>
      <c r="B93" s="179" t="s">
        <v>249</v>
      </c>
      <c r="C93" s="166">
        <v>3516.08</v>
      </c>
      <c r="D93" s="164">
        <v>3516.08</v>
      </c>
      <c r="E93" s="220"/>
    </row>
    <row r="94" spans="1:5" s="163" customFormat="1" ht="15.75">
      <c r="A94" s="219">
        <f t="shared" si="1"/>
        <v>89</v>
      </c>
      <c r="B94" s="178" t="s">
        <v>389</v>
      </c>
      <c r="C94" s="166">
        <v>77539.42</v>
      </c>
      <c r="D94" s="164">
        <v>77539.42</v>
      </c>
      <c r="E94" s="220"/>
    </row>
    <row r="95" spans="1:5" s="163" customFormat="1" ht="15.75">
      <c r="A95" s="219">
        <f t="shared" si="1"/>
        <v>90</v>
      </c>
      <c r="B95" s="180" t="s">
        <v>250</v>
      </c>
      <c r="C95" s="174">
        <v>56356.84</v>
      </c>
      <c r="D95" s="164">
        <f>+C95</f>
        <v>56356.84</v>
      </c>
      <c r="E95" s="220"/>
    </row>
    <row r="96" spans="1:5" s="163" customFormat="1" ht="15.75">
      <c r="A96" s="219">
        <f t="shared" si="1"/>
        <v>91</v>
      </c>
      <c r="B96" s="171" t="s">
        <v>251</v>
      </c>
      <c r="C96" s="174">
        <f>137272000+100881100</f>
        <v>238153100</v>
      </c>
      <c r="D96" s="164">
        <f>+C96</f>
        <v>238153100</v>
      </c>
      <c r="E96" s="220"/>
    </row>
    <row r="97" spans="1:5" s="163" customFormat="1" ht="15.75">
      <c r="A97" s="219">
        <f t="shared" si="1"/>
        <v>92</v>
      </c>
      <c r="B97" s="171" t="s">
        <v>371</v>
      </c>
      <c r="C97" s="174">
        <f>1945256.38-202789.84</f>
        <v>1742466.5399999998</v>
      </c>
      <c r="D97" s="164">
        <f>+C97</f>
        <v>1742466.5399999998</v>
      </c>
      <c r="E97" s="220"/>
    </row>
    <row r="98" spans="1:5" s="163" customFormat="1" ht="15.75">
      <c r="A98" s="219">
        <f t="shared" si="1"/>
        <v>93</v>
      </c>
      <c r="B98" s="178" t="s">
        <v>390</v>
      </c>
      <c r="C98" s="166">
        <v>26790.62</v>
      </c>
      <c r="D98" s="164">
        <v>26790.62</v>
      </c>
      <c r="E98" s="220"/>
    </row>
    <row r="99" spans="1:5" s="163" customFormat="1" ht="15.75">
      <c r="A99" s="219">
        <f t="shared" si="1"/>
        <v>94</v>
      </c>
      <c r="B99" s="180" t="s">
        <v>252</v>
      </c>
      <c r="C99" s="174">
        <v>101451.5</v>
      </c>
      <c r="D99" s="164">
        <v>101451.5</v>
      </c>
      <c r="E99" s="220"/>
    </row>
    <row r="100" spans="1:5" s="163" customFormat="1" ht="15.75">
      <c r="A100" s="219">
        <f t="shared" si="1"/>
        <v>95</v>
      </c>
      <c r="B100" s="178" t="s">
        <v>253</v>
      </c>
      <c r="C100" s="166">
        <v>48575.5</v>
      </c>
      <c r="D100" s="164">
        <v>48575.5</v>
      </c>
      <c r="E100" s="220"/>
    </row>
    <row r="101" spans="1:5" s="163" customFormat="1" ht="15.75">
      <c r="A101" s="219">
        <f t="shared" si="1"/>
        <v>96</v>
      </c>
      <c r="B101" s="179" t="s">
        <v>254</v>
      </c>
      <c r="C101" s="166">
        <v>306791.94</v>
      </c>
      <c r="D101" s="164">
        <f>+C101</f>
        <v>306791.94</v>
      </c>
      <c r="E101" s="220"/>
    </row>
    <row r="102" spans="1:5" s="163" customFormat="1" ht="15.75">
      <c r="A102" s="219">
        <f t="shared" si="1"/>
        <v>97</v>
      </c>
      <c r="B102" s="178" t="s">
        <v>255</v>
      </c>
      <c r="C102" s="166">
        <v>18758.8</v>
      </c>
      <c r="D102" s="164">
        <v>18758.8</v>
      </c>
      <c r="E102" s="220"/>
    </row>
    <row r="103" spans="1:5" s="163" customFormat="1" ht="15.75">
      <c r="A103" s="219">
        <f t="shared" si="1"/>
        <v>98</v>
      </c>
      <c r="B103" s="178" t="s">
        <v>256</v>
      </c>
      <c r="C103" s="166">
        <v>825</v>
      </c>
      <c r="D103" s="164">
        <v>825</v>
      </c>
      <c r="E103" s="220"/>
    </row>
    <row r="104" spans="1:5" s="163" customFormat="1" ht="15.75">
      <c r="A104" s="219">
        <f t="shared" si="1"/>
        <v>99</v>
      </c>
      <c r="B104" s="178" t="s">
        <v>257</v>
      </c>
      <c r="C104" s="166">
        <v>2269</v>
      </c>
      <c r="D104" s="164">
        <v>2269</v>
      </c>
      <c r="E104" s="220"/>
    </row>
    <row r="105" spans="1:5" s="163" customFormat="1" ht="15.75">
      <c r="A105" s="219">
        <f t="shared" si="1"/>
        <v>100</v>
      </c>
      <c r="B105" s="178" t="s">
        <v>258</v>
      </c>
      <c r="C105" s="166">
        <v>44491.53</v>
      </c>
      <c r="D105" s="164">
        <v>44491.53</v>
      </c>
      <c r="E105" s="220"/>
    </row>
    <row r="106" spans="1:5" s="163" customFormat="1" ht="15.75">
      <c r="A106" s="219">
        <f t="shared" si="1"/>
        <v>101</v>
      </c>
      <c r="B106" s="178" t="s">
        <v>259</v>
      </c>
      <c r="C106" s="166">
        <v>11540</v>
      </c>
      <c r="D106" s="164">
        <f>+C106</f>
        <v>11540</v>
      </c>
      <c r="E106" s="220"/>
    </row>
    <row r="107" spans="1:5" s="163" customFormat="1" ht="15.75">
      <c r="A107" s="219">
        <f t="shared" si="1"/>
        <v>102</v>
      </c>
      <c r="B107" s="179" t="s">
        <v>260</v>
      </c>
      <c r="C107" s="166">
        <v>37096.88</v>
      </c>
      <c r="D107" s="164">
        <v>37096.88</v>
      </c>
      <c r="E107" s="220"/>
    </row>
    <row r="108" spans="1:5" s="163" customFormat="1" ht="15.75">
      <c r="A108" s="219">
        <f t="shared" si="1"/>
        <v>103</v>
      </c>
      <c r="B108" s="178" t="s">
        <v>261</v>
      </c>
      <c r="C108" s="166">
        <v>5605.93</v>
      </c>
      <c r="D108" s="164">
        <v>5605.93</v>
      </c>
      <c r="E108" s="220"/>
    </row>
    <row r="109" spans="1:5" s="163" customFormat="1" ht="15.75">
      <c r="A109" s="219">
        <f t="shared" si="1"/>
        <v>104</v>
      </c>
      <c r="B109" s="179" t="s">
        <v>416</v>
      </c>
      <c r="C109" s="174">
        <v>7955471.44</v>
      </c>
      <c r="D109" s="164">
        <f>+C109</f>
        <v>7955471.44</v>
      </c>
      <c r="E109" s="220"/>
    </row>
    <row r="110" spans="1:5" s="163" customFormat="1" ht="15.75">
      <c r="A110" s="219">
        <f t="shared" si="1"/>
        <v>105</v>
      </c>
      <c r="B110" s="179" t="s">
        <v>262</v>
      </c>
      <c r="C110" s="166">
        <v>2993.85</v>
      </c>
      <c r="D110" s="204">
        <v>2993.85</v>
      </c>
      <c r="E110" s="221"/>
    </row>
    <row r="111" spans="1:5" s="163" customFormat="1" ht="15.75">
      <c r="A111" s="219">
        <f t="shared" si="1"/>
        <v>106</v>
      </c>
      <c r="B111" s="170" t="s">
        <v>263</v>
      </c>
      <c r="C111" s="166">
        <v>2204.25</v>
      </c>
      <c r="D111" s="164">
        <v>2204.25</v>
      </c>
      <c r="E111" s="220"/>
    </row>
    <row r="112" spans="1:5" s="163" customFormat="1" ht="16.5" thickBot="1">
      <c r="A112" s="251">
        <f t="shared" si="1"/>
        <v>107</v>
      </c>
      <c r="B112" s="228" t="s">
        <v>264</v>
      </c>
      <c r="C112" s="229">
        <v>627341.62</v>
      </c>
      <c r="D112" s="249">
        <v>627341.62</v>
      </c>
      <c r="E112" s="231"/>
    </row>
    <row r="113" spans="1:5" s="163" customFormat="1" ht="15.75">
      <c r="A113" s="219">
        <f t="shared" si="1"/>
        <v>108</v>
      </c>
      <c r="B113" s="241" t="s">
        <v>265</v>
      </c>
      <c r="C113" s="238">
        <v>4081990.78</v>
      </c>
      <c r="D113" s="248">
        <f>+C113</f>
        <v>4081990.78</v>
      </c>
      <c r="E113" s="240"/>
    </row>
    <row r="114" spans="1:8" s="163" customFormat="1" ht="15.75">
      <c r="A114" s="219">
        <f t="shared" si="1"/>
        <v>109</v>
      </c>
      <c r="B114" s="170" t="s">
        <v>266</v>
      </c>
      <c r="C114" s="166">
        <v>3369819.42</v>
      </c>
      <c r="D114" s="167">
        <v>3369819.42</v>
      </c>
      <c r="E114" s="220"/>
      <c r="G114" s="176"/>
      <c r="H114" s="176"/>
    </row>
    <row r="115" spans="1:5" ht="15.75">
      <c r="A115" s="219">
        <f t="shared" si="1"/>
        <v>110</v>
      </c>
      <c r="B115" s="170" t="s">
        <v>403</v>
      </c>
      <c r="C115" s="166">
        <v>20030</v>
      </c>
      <c r="D115" s="167">
        <f>+C115</f>
        <v>20030</v>
      </c>
      <c r="E115" s="220"/>
    </row>
    <row r="116" spans="1:5" ht="15.75">
      <c r="A116" s="219">
        <f t="shared" si="1"/>
        <v>111</v>
      </c>
      <c r="B116" s="165" t="s">
        <v>267</v>
      </c>
      <c r="C116" s="166">
        <v>16880</v>
      </c>
      <c r="D116" s="167">
        <f>+C116</f>
        <v>16880</v>
      </c>
      <c r="E116" s="220"/>
    </row>
    <row r="117" spans="1:5" s="163" customFormat="1" ht="15.75">
      <c r="A117" s="219">
        <f t="shared" si="1"/>
        <v>112</v>
      </c>
      <c r="B117" s="173" t="s">
        <v>268</v>
      </c>
      <c r="C117" s="174">
        <v>88675.53</v>
      </c>
      <c r="D117" s="175">
        <v>88675.53</v>
      </c>
      <c r="E117" s="220"/>
    </row>
    <row r="118" spans="1:5" s="163" customFormat="1" ht="15.75">
      <c r="A118" s="219">
        <f t="shared" si="1"/>
        <v>113</v>
      </c>
      <c r="B118" s="165" t="s">
        <v>269</v>
      </c>
      <c r="C118" s="166">
        <v>1122.5</v>
      </c>
      <c r="D118" s="167">
        <v>1122.5</v>
      </c>
      <c r="E118" s="220"/>
    </row>
    <row r="119" spans="1:5" s="163" customFormat="1" ht="15.75">
      <c r="A119" s="219">
        <f t="shared" si="1"/>
        <v>114</v>
      </c>
      <c r="B119" s="165" t="s">
        <v>270</v>
      </c>
      <c r="C119" s="166">
        <v>17431.5</v>
      </c>
      <c r="D119" s="167">
        <v>17431.5</v>
      </c>
      <c r="E119" s="220"/>
    </row>
    <row r="120" spans="1:5" s="163" customFormat="1" ht="15.75">
      <c r="A120" s="219">
        <f t="shared" si="1"/>
        <v>115</v>
      </c>
      <c r="B120" s="173" t="s">
        <v>112</v>
      </c>
      <c r="C120" s="174">
        <v>21191345</v>
      </c>
      <c r="D120" s="175">
        <f>+C120</f>
        <v>21191345</v>
      </c>
      <c r="E120" s="220"/>
    </row>
    <row r="121" spans="1:5" s="163" customFormat="1" ht="15.75">
      <c r="A121" s="219">
        <f t="shared" si="1"/>
        <v>116</v>
      </c>
      <c r="B121" s="165" t="s">
        <v>271</v>
      </c>
      <c r="C121" s="166">
        <v>615</v>
      </c>
      <c r="D121" s="167">
        <v>615</v>
      </c>
      <c r="E121" s="220"/>
    </row>
    <row r="122" spans="1:5" s="163" customFormat="1" ht="15.75">
      <c r="A122" s="219">
        <f t="shared" si="1"/>
        <v>117</v>
      </c>
      <c r="B122" s="165" t="s">
        <v>272</v>
      </c>
      <c r="C122" s="166">
        <v>352930.29</v>
      </c>
      <c r="D122" s="167">
        <f>+C122</f>
        <v>352930.29</v>
      </c>
      <c r="E122" s="220"/>
    </row>
    <row r="123" spans="1:5" s="163" customFormat="1" ht="15.75">
      <c r="A123" s="219">
        <f t="shared" si="1"/>
        <v>118</v>
      </c>
      <c r="B123" s="170" t="s">
        <v>273</v>
      </c>
      <c r="C123" s="166">
        <v>1050</v>
      </c>
      <c r="D123" s="167">
        <v>1050</v>
      </c>
      <c r="E123" s="220"/>
    </row>
    <row r="124" spans="1:5" s="163" customFormat="1" ht="15.75">
      <c r="A124" s="219">
        <f t="shared" si="1"/>
        <v>119</v>
      </c>
      <c r="B124" s="165" t="s">
        <v>274</v>
      </c>
      <c r="C124" s="166">
        <v>1775</v>
      </c>
      <c r="D124" s="167">
        <v>1775</v>
      </c>
      <c r="E124" s="220"/>
    </row>
    <row r="125" spans="1:5" s="163" customFormat="1" ht="15.75">
      <c r="A125" s="219">
        <f t="shared" si="1"/>
        <v>120</v>
      </c>
      <c r="B125" s="165" t="s">
        <v>275</v>
      </c>
      <c r="C125" s="166">
        <v>1461.36</v>
      </c>
      <c r="D125" s="167">
        <v>1461.36</v>
      </c>
      <c r="E125" s="220"/>
    </row>
    <row r="126" spans="1:5" s="163" customFormat="1" ht="15.75">
      <c r="A126" s="219">
        <f t="shared" si="1"/>
        <v>121</v>
      </c>
      <c r="B126" s="168" t="s">
        <v>391</v>
      </c>
      <c r="C126" s="166">
        <v>40307</v>
      </c>
      <c r="D126" s="167">
        <v>40307</v>
      </c>
      <c r="E126" s="220"/>
    </row>
    <row r="127" spans="1:5" s="163" customFormat="1" ht="15.75">
      <c r="A127" s="219">
        <f t="shared" si="1"/>
        <v>122</v>
      </c>
      <c r="B127" s="170" t="s">
        <v>425</v>
      </c>
      <c r="C127" s="166">
        <v>1700000</v>
      </c>
      <c r="D127" s="164">
        <f>+C127</f>
        <v>1700000</v>
      </c>
      <c r="E127" s="220"/>
    </row>
    <row r="128" spans="1:5" s="163" customFormat="1" ht="15.75">
      <c r="A128" s="219">
        <f t="shared" si="1"/>
        <v>123</v>
      </c>
      <c r="B128" s="179" t="s">
        <v>428</v>
      </c>
      <c r="C128" s="172">
        <v>1200</v>
      </c>
      <c r="D128" s="164">
        <f>+C128</f>
        <v>1200</v>
      </c>
      <c r="E128" s="220"/>
    </row>
    <row r="129" spans="1:5" s="163" customFormat="1" ht="15.75">
      <c r="A129" s="219">
        <f t="shared" si="1"/>
        <v>124</v>
      </c>
      <c r="B129" s="178" t="s">
        <v>276</v>
      </c>
      <c r="C129" s="172">
        <v>666</v>
      </c>
      <c r="D129" s="167">
        <v>666</v>
      </c>
      <c r="E129" s="220"/>
    </row>
    <row r="130" spans="1:5" s="163" customFormat="1" ht="15.75">
      <c r="A130" s="219">
        <f t="shared" si="1"/>
        <v>125</v>
      </c>
      <c r="B130" s="177" t="s">
        <v>392</v>
      </c>
      <c r="C130" s="172">
        <f>290297.66+4416</f>
        <v>294713.66</v>
      </c>
      <c r="D130" s="167">
        <f>+C130</f>
        <v>294713.66</v>
      </c>
      <c r="E130" s="220"/>
    </row>
    <row r="131" spans="1:5" s="163" customFormat="1" ht="15.75">
      <c r="A131" s="219">
        <f t="shared" si="1"/>
        <v>126</v>
      </c>
      <c r="B131" s="177" t="s">
        <v>393</v>
      </c>
      <c r="C131" s="172">
        <v>142482.48</v>
      </c>
      <c r="D131" s="167">
        <f>+C131</f>
        <v>142482.48</v>
      </c>
      <c r="E131" s="220"/>
    </row>
    <row r="132" spans="1:5" s="163" customFormat="1" ht="15.75">
      <c r="A132" s="219">
        <f t="shared" si="1"/>
        <v>127</v>
      </c>
      <c r="B132" s="178" t="s">
        <v>394</v>
      </c>
      <c r="C132" s="172">
        <v>2858.63</v>
      </c>
      <c r="D132" s="167">
        <v>2858.63</v>
      </c>
      <c r="E132" s="220"/>
    </row>
    <row r="133" spans="1:5" s="163" customFormat="1" ht="15.75">
      <c r="A133" s="219">
        <f t="shared" si="1"/>
        <v>128</v>
      </c>
      <c r="B133" s="171" t="s">
        <v>369</v>
      </c>
      <c r="C133" s="172">
        <v>19352</v>
      </c>
      <c r="D133" s="167">
        <v>19352</v>
      </c>
      <c r="E133" s="220"/>
    </row>
    <row r="134" spans="1:5" s="163" customFormat="1" ht="15.75">
      <c r="A134" s="219">
        <f t="shared" si="1"/>
        <v>129</v>
      </c>
      <c r="B134" s="178" t="s">
        <v>277</v>
      </c>
      <c r="C134" s="172">
        <v>3230.9</v>
      </c>
      <c r="D134" s="167">
        <v>3230.9</v>
      </c>
      <c r="E134" s="220"/>
    </row>
    <row r="135" spans="1:5" s="163" customFormat="1" ht="15.75">
      <c r="A135" s="219">
        <f t="shared" si="1"/>
        <v>130</v>
      </c>
      <c r="B135" s="178" t="s">
        <v>278</v>
      </c>
      <c r="C135" s="172">
        <v>240325.16</v>
      </c>
      <c r="D135" s="167">
        <v>240325.16</v>
      </c>
      <c r="E135" s="220"/>
    </row>
    <row r="136" spans="1:5" s="163" customFormat="1" ht="15.75">
      <c r="A136" s="219">
        <f aca="true" t="shared" si="2" ref="A136:A199">1+A135</f>
        <v>131</v>
      </c>
      <c r="B136" s="178" t="s">
        <v>279</v>
      </c>
      <c r="C136" s="172">
        <v>401.7</v>
      </c>
      <c r="D136" s="167">
        <v>401.7</v>
      </c>
      <c r="E136" s="220"/>
    </row>
    <row r="137" spans="1:5" s="163" customFormat="1" ht="15.75">
      <c r="A137" s="219">
        <f t="shared" si="2"/>
        <v>132</v>
      </c>
      <c r="B137" s="178" t="s">
        <v>280</v>
      </c>
      <c r="C137" s="172">
        <v>561</v>
      </c>
      <c r="D137" s="167">
        <v>561</v>
      </c>
      <c r="E137" s="220"/>
    </row>
    <row r="138" spans="1:5" s="163" customFormat="1" ht="15.75">
      <c r="A138" s="219">
        <f t="shared" si="2"/>
        <v>133</v>
      </c>
      <c r="B138" s="178" t="s">
        <v>281</v>
      </c>
      <c r="C138" s="172">
        <v>69475.92</v>
      </c>
      <c r="D138" s="167">
        <v>69475.92</v>
      </c>
      <c r="E138" s="220"/>
    </row>
    <row r="139" spans="1:5" s="163" customFormat="1" ht="15.75">
      <c r="A139" s="219">
        <f t="shared" si="2"/>
        <v>134</v>
      </c>
      <c r="B139" s="178" t="s">
        <v>282</v>
      </c>
      <c r="C139" s="172">
        <v>53018.05</v>
      </c>
      <c r="D139" s="167">
        <v>53018.05</v>
      </c>
      <c r="E139" s="220"/>
    </row>
    <row r="140" spans="1:5" s="163" customFormat="1" ht="15.75">
      <c r="A140" s="219">
        <f t="shared" si="2"/>
        <v>135</v>
      </c>
      <c r="B140" s="178" t="s">
        <v>283</v>
      </c>
      <c r="C140" s="172">
        <v>165679.93</v>
      </c>
      <c r="D140" s="167">
        <v>165679.93</v>
      </c>
      <c r="E140" s="220"/>
    </row>
    <row r="141" spans="1:5" s="163" customFormat="1" ht="15.75">
      <c r="A141" s="219">
        <f t="shared" si="2"/>
        <v>136</v>
      </c>
      <c r="B141" s="178" t="s">
        <v>411</v>
      </c>
      <c r="C141" s="172">
        <v>45722.81</v>
      </c>
      <c r="D141" s="167">
        <f>+C141</f>
        <v>45722.81</v>
      </c>
      <c r="E141" s="220"/>
    </row>
    <row r="142" spans="1:5" s="163" customFormat="1" ht="15.75">
      <c r="A142" s="219">
        <f t="shared" si="2"/>
        <v>137</v>
      </c>
      <c r="B142" s="178" t="s">
        <v>412</v>
      </c>
      <c r="C142" s="172">
        <v>27332.95</v>
      </c>
      <c r="D142" s="167">
        <f>+C142</f>
        <v>27332.95</v>
      </c>
      <c r="E142" s="220"/>
    </row>
    <row r="143" spans="1:5" s="163" customFormat="1" ht="15.75">
      <c r="A143" s="219">
        <f t="shared" si="2"/>
        <v>138</v>
      </c>
      <c r="B143" s="178" t="s">
        <v>370</v>
      </c>
      <c r="C143" s="172">
        <v>605</v>
      </c>
      <c r="D143" s="167">
        <v>605</v>
      </c>
      <c r="E143" s="220"/>
    </row>
    <row r="144" spans="1:5" s="163" customFormat="1" ht="15.75">
      <c r="A144" s="219">
        <f t="shared" si="2"/>
        <v>139</v>
      </c>
      <c r="B144" s="177" t="s">
        <v>395</v>
      </c>
      <c r="C144" s="172">
        <v>23029.48</v>
      </c>
      <c r="D144" s="167">
        <f>+C144</f>
        <v>23029.48</v>
      </c>
      <c r="E144" s="220"/>
    </row>
    <row r="145" spans="1:5" s="163" customFormat="1" ht="15.75">
      <c r="A145" s="219">
        <f t="shared" si="2"/>
        <v>140</v>
      </c>
      <c r="B145" s="177" t="s">
        <v>396</v>
      </c>
      <c r="C145" s="172">
        <v>63064</v>
      </c>
      <c r="D145" s="167">
        <v>63064</v>
      </c>
      <c r="E145" s="220"/>
    </row>
    <row r="146" spans="1:5" s="163" customFormat="1" ht="15.75">
      <c r="A146" s="219">
        <f t="shared" si="2"/>
        <v>141</v>
      </c>
      <c r="B146" s="177" t="s">
        <v>397</v>
      </c>
      <c r="C146" s="172">
        <v>181672.52</v>
      </c>
      <c r="D146" s="167">
        <v>181672.52</v>
      </c>
      <c r="E146" s="220"/>
    </row>
    <row r="147" spans="1:5" s="163" customFormat="1" ht="15.75">
      <c r="A147" s="219">
        <f t="shared" si="2"/>
        <v>142</v>
      </c>
      <c r="B147" s="177" t="s">
        <v>398</v>
      </c>
      <c r="C147" s="172">
        <v>990.75</v>
      </c>
      <c r="D147" s="167">
        <f>+C147</f>
        <v>990.75</v>
      </c>
      <c r="E147" s="220"/>
    </row>
    <row r="148" spans="1:5" s="163" customFormat="1" ht="15.75">
      <c r="A148" s="219">
        <f t="shared" si="2"/>
        <v>143</v>
      </c>
      <c r="B148" s="178" t="s">
        <v>284</v>
      </c>
      <c r="C148" s="172">
        <v>3473636.12</v>
      </c>
      <c r="D148" s="167">
        <v>3473636.12</v>
      </c>
      <c r="E148" s="220"/>
    </row>
    <row r="149" spans="1:5" s="163" customFormat="1" ht="15.75">
      <c r="A149" s="219">
        <f t="shared" si="2"/>
        <v>144</v>
      </c>
      <c r="B149" s="180" t="s">
        <v>217</v>
      </c>
      <c r="C149" s="195">
        <v>471901.5</v>
      </c>
      <c r="D149" s="164">
        <v>471901.5</v>
      </c>
      <c r="E149" s="220"/>
    </row>
    <row r="150" spans="1:5" s="163" customFormat="1" ht="15.75">
      <c r="A150" s="219">
        <f t="shared" si="2"/>
        <v>145</v>
      </c>
      <c r="B150" s="178" t="s">
        <v>285</v>
      </c>
      <c r="C150" s="172">
        <v>14540</v>
      </c>
      <c r="D150" s="167">
        <v>14540</v>
      </c>
      <c r="E150" s="220"/>
    </row>
    <row r="151" spans="1:5" s="163" customFormat="1" ht="15.75">
      <c r="A151" s="219">
        <f t="shared" si="2"/>
        <v>146</v>
      </c>
      <c r="B151" s="178" t="s">
        <v>286</v>
      </c>
      <c r="C151" s="172">
        <v>42352.18</v>
      </c>
      <c r="D151" s="167">
        <v>42352.18</v>
      </c>
      <c r="E151" s="220"/>
    </row>
    <row r="152" spans="1:5" s="163" customFormat="1" ht="15.75">
      <c r="A152" s="219">
        <f t="shared" si="2"/>
        <v>147</v>
      </c>
      <c r="B152" s="246" t="s">
        <v>287</v>
      </c>
      <c r="C152" s="250">
        <v>7700000</v>
      </c>
      <c r="D152" s="166">
        <v>7700000</v>
      </c>
      <c r="E152" s="220"/>
    </row>
    <row r="153" spans="1:5" s="163" customFormat="1" ht="15.75">
      <c r="A153" s="219">
        <f t="shared" si="2"/>
        <v>148</v>
      </c>
      <c r="B153" s="179" t="s">
        <v>288</v>
      </c>
      <c r="C153" s="166">
        <v>15000</v>
      </c>
      <c r="D153" s="166">
        <v>15000</v>
      </c>
      <c r="E153" s="221"/>
    </row>
    <row r="154" spans="1:5" s="163" customFormat="1" ht="15.75">
      <c r="A154" s="219">
        <f t="shared" si="2"/>
        <v>149</v>
      </c>
      <c r="B154" s="179" t="s">
        <v>289</v>
      </c>
      <c r="C154" s="166">
        <v>16823.06</v>
      </c>
      <c r="D154" s="166">
        <v>16823.06</v>
      </c>
      <c r="E154" s="221"/>
    </row>
    <row r="155" spans="1:5" s="163" customFormat="1" ht="15.75">
      <c r="A155" s="219">
        <f t="shared" si="2"/>
        <v>150</v>
      </c>
      <c r="B155" s="178" t="s">
        <v>427</v>
      </c>
      <c r="C155" s="166">
        <f>219083.29+52442.91+800+3883.79+7000</f>
        <v>283209.99</v>
      </c>
      <c r="D155" s="166">
        <f>+C155</f>
        <v>283209.99</v>
      </c>
      <c r="E155" s="221"/>
    </row>
    <row r="156" spans="1:5" s="163" customFormat="1" ht="15.75">
      <c r="A156" s="219">
        <f t="shared" si="2"/>
        <v>151</v>
      </c>
      <c r="B156" s="178" t="s">
        <v>290</v>
      </c>
      <c r="C156" s="166">
        <v>19248.5</v>
      </c>
      <c r="D156" s="166">
        <v>19248.5</v>
      </c>
      <c r="E156" s="221"/>
    </row>
    <row r="157" spans="1:5" ht="15.75">
      <c r="A157" s="219">
        <f t="shared" si="2"/>
        <v>152</v>
      </c>
      <c r="B157" s="178" t="s">
        <v>291</v>
      </c>
      <c r="C157" s="166">
        <v>411656.97</v>
      </c>
      <c r="D157" s="166">
        <v>411656.97</v>
      </c>
      <c r="E157" s="221"/>
    </row>
    <row r="158" spans="1:5" ht="15.75">
      <c r="A158" s="219">
        <f t="shared" si="2"/>
        <v>153</v>
      </c>
      <c r="B158" s="177" t="s">
        <v>292</v>
      </c>
      <c r="C158" s="166">
        <v>100061.01</v>
      </c>
      <c r="D158" s="166">
        <v>100061.01</v>
      </c>
      <c r="E158" s="221"/>
    </row>
    <row r="159" spans="1:5" s="163" customFormat="1" ht="15.75">
      <c r="A159" s="219">
        <f t="shared" si="2"/>
        <v>154</v>
      </c>
      <c r="B159" s="178" t="s">
        <v>293</v>
      </c>
      <c r="C159" s="166">
        <v>20000</v>
      </c>
      <c r="D159" s="166">
        <f>+C159</f>
        <v>20000</v>
      </c>
      <c r="E159" s="221"/>
    </row>
    <row r="160" spans="1:5" s="163" customFormat="1" ht="15.75">
      <c r="A160" s="219">
        <f t="shared" si="2"/>
        <v>155</v>
      </c>
      <c r="B160" s="178" t="s">
        <v>294</v>
      </c>
      <c r="C160" s="166">
        <v>63520.96</v>
      </c>
      <c r="D160" s="166">
        <f>+C160</f>
        <v>63520.96</v>
      </c>
      <c r="E160" s="221"/>
    </row>
    <row r="161" spans="1:5" s="163" customFormat="1" ht="15.75">
      <c r="A161" s="219">
        <f t="shared" si="2"/>
        <v>156</v>
      </c>
      <c r="B161" s="178" t="s">
        <v>295</v>
      </c>
      <c r="C161" s="166">
        <v>372901.36</v>
      </c>
      <c r="D161" s="166">
        <v>372901.36</v>
      </c>
      <c r="E161" s="221"/>
    </row>
    <row r="162" spans="1:5" s="163" customFormat="1" ht="15.75">
      <c r="A162" s="219">
        <f t="shared" si="2"/>
        <v>157</v>
      </c>
      <c r="B162" s="179" t="s">
        <v>296</v>
      </c>
      <c r="C162" s="166">
        <v>4233403.84</v>
      </c>
      <c r="D162" s="166">
        <v>4233403.84</v>
      </c>
      <c r="E162" s="221"/>
    </row>
    <row r="163" spans="1:5" s="163" customFormat="1" ht="15.75">
      <c r="A163" s="219">
        <f t="shared" si="2"/>
        <v>158</v>
      </c>
      <c r="B163" s="178" t="s">
        <v>297</v>
      </c>
      <c r="C163" s="166">
        <v>1475.48</v>
      </c>
      <c r="D163" s="166">
        <v>1475.48</v>
      </c>
      <c r="E163" s="221"/>
    </row>
    <row r="164" spans="1:5" s="163" customFormat="1" ht="15.75">
      <c r="A164" s="219">
        <f t="shared" si="2"/>
        <v>159</v>
      </c>
      <c r="B164" s="179" t="s">
        <v>298</v>
      </c>
      <c r="C164" s="166">
        <v>39861.18</v>
      </c>
      <c r="D164" s="166">
        <v>39861.18</v>
      </c>
      <c r="E164" s="221"/>
    </row>
    <row r="165" spans="1:5" s="163" customFormat="1" ht="15.75">
      <c r="A165" s="219">
        <f t="shared" si="2"/>
        <v>160</v>
      </c>
      <c r="B165" s="178" t="s">
        <v>299</v>
      </c>
      <c r="C165" s="166">
        <v>1650</v>
      </c>
      <c r="D165" s="166">
        <v>1650</v>
      </c>
      <c r="E165" s="220"/>
    </row>
    <row r="166" spans="1:5" s="163" customFormat="1" ht="15.75">
      <c r="A166" s="219">
        <f t="shared" si="2"/>
        <v>161</v>
      </c>
      <c r="B166" s="177" t="s">
        <v>399</v>
      </c>
      <c r="C166" s="166">
        <v>93672.88</v>
      </c>
      <c r="D166" s="166">
        <v>93672.88</v>
      </c>
      <c r="E166" s="221"/>
    </row>
    <row r="167" spans="1:5" s="163" customFormat="1" ht="15.75">
      <c r="A167" s="219">
        <f t="shared" si="2"/>
        <v>162</v>
      </c>
      <c r="B167" s="178" t="s">
        <v>300</v>
      </c>
      <c r="C167" s="166">
        <v>50823.05</v>
      </c>
      <c r="D167" s="166">
        <v>50823.05</v>
      </c>
      <c r="E167" s="221"/>
    </row>
    <row r="168" spans="1:5" s="163" customFormat="1" ht="15.75">
      <c r="A168" s="219">
        <f t="shared" si="2"/>
        <v>163</v>
      </c>
      <c r="B168" s="177" t="s">
        <v>400</v>
      </c>
      <c r="C168" s="174">
        <v>123722.69</v>
      </c>
      <c r="D168" s="166">
        <v>123722.69</v>
      </c>
      <c r="E168" s="221"/>
    </row>
    <row r="169" spans="1:5" s="163" customFormat="1" ht="15.75">
      <c r="A169" s="219">
        <f t="shared" si="2"/>
        <v>164</v>
      </c>
      <c r="B169" s="179" t="s">
        <v>301</v>
      </c>
      <c r="C169" s="166">
        <v>5495.28</v>
      </c>
      <c r="D169" s="166">
        <v>5495.28</v>
      </c>
      <c r="E169" s="221"/>
    </row>
    <row r="170" spans="1:5" s="163" customFormat="1" ht="16.5" thickBot="1">
      <c r="A170" s="251">
        <f t="shared" si="2"/>
        <v>165</v>
      </c>
      <c r="B170" s="245" t="s">
        <v>302</v>
      </c>
      <c r="C170" s="229">
        <v>220</v>
      </c>
      <c r="D170" s="229">
        <v>220</v>
      </c>
      <c r="E170" s="236"/>
    </row>
    <row r="171" spans="1:5" s="163" customFormat="1" ht="15.75">
      <c r="A171" s="219">
        <f t="shared" si="2"/>
        <v>166</v>
      </c>
      <c r="B171" s="242" t="s">
        <v>303</v>
      </c>
      <c r="C171" s="238">
        <v>824201.01</v>
      </c>
      <c r="D171" s="238">
        <v>824201.01</v>
      </c>
      <c r="E171" s="243"/>
    </row>
    <row r="172" spans="1:5" s="163" customFormat="1" ht="15.75">
      <c r="A172" s="219">
        <f t="shared" si="2"/>
        <v>167</v>
      </c>
      <c r="B172" s="178" t="s">
        <v>304</v>
      </c>
      <c r="C172" s="166">
        <v>237.5</v>
      </c>
      <c r="D172" s="166">
        <v>237.5</v>
      </c>
      <c r="E172" s="221"/>
    </row>
    <row r="173" spans="1:5" s="163" customFormat="1" ht="15.75">
      <c r="A173" s="219">
        <f t="shared" si="2"/>
        <v>168</v>
      </c>
      <c r="B173" s="179" t="s">
        <v>305</v>
      </c>
      <c r="C173" s="166">
        <v>20758.5</v>
      </c>
      <c r="D173" s="166">
        <v>20758.5</v>
      </c>
      <c r="E173" s="221"/>
    </row>
    <row r="174" spans="1:5" s="163" customFormat="1" ht="15.75">
      <c r="A174" s="219">
        <f t="shared" si="2"/>
        <v>169</v>
      </c>
      <c r="B174" s="171" t="s">
        <v>306</v>
      </c>
      <c r="C174" s="166">
        <v>65635.06</v>
      </c>
      <c r="D174" s="166">
        <f>+C174</f>
        <v>65635.06</v>
      </c>
      <c r="E174" s="221"/>
    </row>
    <row r="175" spans="1:5" s="163" customFormat="1" ht="15.75">
      <c r="A175" s="219">
        <f t="shared" si="2"/>
        <v>170</v>
      </c>
      <c r="B175" s="178" t="s">
        <v>307</v>
      </c>
      <c r="C175" s="166">
        <v>47990.18</v>
      </c>
      <c r="D175" s="166">
        <v>47990.18</v>
      </c>
      <c r="E175" s="221"/>
    </row>
    <row r="176" spans="1:5" s="163" customFormat="1" ht="15.75">
      <c r="A176" s="219">
        <f t="shared" si="2"/>
        <v>171</v>
      </c>
      <c r="B176" s="179" t="s">
        <v>308</v>
      </c>
      <c r="C176" s="166">
        <v>172490.88</v>
      </c>
      <c r="D176" s="166">
        <f>+C176</f>
        <v>172490.88</v>
      </c>
      <c r="E176" s="221"/>
    </row>
    <row r="177" spans="1:5" s="163" customFormat="1" ht="15.75">
      <c r="A177" s="219">
        <f t="shared" si="2"/>
        <v>172</v>
      </c>
      <c r="B177" s="178" t="s">
        <v>309</v>
      </c>
      <c r="C177" s="166">
        <v>22334</v>
      </c>
      <c r="D177" s="166">
        <v>22334</v>
      </c>
      <c r="E177" s="221"/>
    </row>
    <row r="178" spans="1:5" s="163" customFormat="1" ht="15.75">
      <c r="A178" s="219">
        <f t="shared" si="2"/>
        <v>173</v>
      </c>
      <c r="B178" s="178" t="s">
        <v>310</v>
      </c>
      <c r="C178" s="174">
        <v>3607.05</v>
      </c>
      <c r="D178" s="166">
        <v>3607.05</v>
      </c>
      <c r="E178" s="221"/>
    </row>
    <row r="179" spans="1:5" s="163" customFormat="1" ht="15.75">
      <c r="A179" s="219">
        <f t="shared" si="2"/>
        <v>174</v>
      </c>
      <c r="B179" s="178" t="s">
        <v>311</v>
      </c>
      <c r="C179" s="166">
        <v>15464.12</v>
      </c>
      <c r="D179" s="166">
        <f>+C179</f>
        <v>15464.12</v>
      </c>
      <c r="E179" s="221"/>
    </row>
    <row r="180" spans="1:5" s="163" customFormat="1" ht="15.75">
      <c r="A180" s="219">
        <f t="shared" si="2"/>
        <v>175</v>
      </c>
      <c r="B180" s="180" t="s">
        <v>413</v>
      </c>
      <c r="C180" s="174">
        <f>+'[5]31st Jan 2011'!$J$37</f>
        <v>499253479.04999995</v>
      </c>
      <c r="D180" s="174">
        <f>+C180</f>
        <v>499253479.04999995</v>
      </c>
      <c r="E180" s="221"/>
    </row>
    <row r="181" spans="1:5" s="163" customFormat="1" ht="15.75">
      <c r="A181" s="219">
        <f t="shared" si="2"/>
        <v>176</v>
      </c>
      <c r="B181" s="179" t="s">
        <v>312</v>
      </c>
      <c r="C181" s="166">
        <v>317818.37</v>
      </c>
      <c r="D181" s="166">
        <v>317818.37</v>
      </c>
      <c r="E181" s="232"/>
    </row>
    <row r="182" spans="1:5" s="163" customFormat="1" ht="15.75">
      <c r="A182" s="219">
        <f t="shared" si="2"/>
        <v>177</v>
      </c>
      <c r="B182" s="179" t="s">
        <v>313</v>
      </c>
      <c r="C182" s="166">
        <v>108674</v>
      </c>
      <c r="D182" s="166">
        <v>108674</v>
      </c>
      <c r="E182" s="221"/>
    </row>
    <row r="183" spans="1:5" s="163" customFormat="1" ht="15.75">
      <c r="A183" s="219">
        <f t="shared" si="2"/>
        <v>178</v>
      </c>
      <c r="B183" s="178" t="s">
        <v>314</v>
      </c>
      <c r="C183" s="166">
        <v>19589.9</v>
      </c>
      <c r="D183" s="166">
        <v>19589.9</v>
      </c>
      <c r="E183" s="221"/>
    </row>
    <row r="184" spans="1:5" s="163" customFormat="1" ht="15.75">
      <c r="A184" s="219">
        <f t="shared" si="2"/>
        <v>179</v>
      </c>
      <c r="B184" s="178" t="s">
        <v>414</v>
      </c>
      <c r="C184" s="166">
        <v>52013.36</v>
      </c>
      <c r="D184" s="166">
        <f>+C184</f>
        <v>52013.36</v>
      </c>
      <c r="E184" s="221"/>
    </row>
    <row r="185" spans="1:5" s="163" customFormat="1" ht="15.75">
      <c r="A185" s="219">
        <f t="shared" si="2"/>
        <v>180</v>
      </c>
      <c r="B185" s="178" t="s">
        <v>315</v>
      </c>
      <c r="C185" s="166">
        <v>8500</v>
      </c>
      <c r="D185" s="166">
        <v>8500</v>
      </c>
      <c r="E185" s="221"/>
    </row>
    <row r="186" spans="1:5" s="163" customFormat="1" ht="15.75">
      <c r="A186" s="219">
        <f t="shared" si="2"/>
        <v>181</v>
      </c>
      <c r="B186" s="179" t="s">
        <v>316</v>
      </c>
      <c r="C186" s="166">
        <v>287.68</v>
      </c>
      <c r="D186" s="166">
        <v>287.68</v>
      </c>
      <c r="E186" s="221"/>
    </row>
    <row r="187" spans="1:5" s="163" customFormat="1" ht="15.75">
      <c r="A187" s="219">
        <f t="shared" si="2"/>
        <v>182</v>
      </c>
      <c r="B187" s="170" t="s">
        <v>367</v>
      </c>
      <c r="C187" s="166">
        <f>190980.16+10300</f>
        <v>201280.16</v>
      </c>
      <c r="D187" s="166">
        <f>+C187</f>
        <v>201280.16</v>
      </c>
      <c r="E187" s="221"/>
    </row>
    <row r="188" spans="1:5" s="163" customFormat="1" ht="15.75">
      <c r="A188" s="219">
        <f t="shared" si="2"/>
        <v>183</v>
      </c>
      <c r="B188" s="165" t="s">
        <v>317</v>
      </c>
      <c r="C188" s="166">
        <v>8027.29</v>
      </c>
      <c r="D188" s="166">
        <f>+C188</f>
        <v>8027.29</v>
      </c>
      <c r="E188" s="221"/>
    </row>
    <row r="189" spans="1:5" s="163" customFormat="1" ht="15.75">
      <c r="A189" s="219">
        <f t="shared" si="2"/>
        <v>184</v>
      </c>
      <c r="B189" s="165" t="s">
        <v>318</v>
      </c>
      <c r="C189" s="166">
        <v>674.5</v>
      </c>
      <c r="D189" s="166">
        <v>674.5</v>
      </c>
      <c r="E189" s="221"/>
    </row>
    <row r="190" spans="1:5" s="163" customFormat="1" ht="15.75">
      <c r="A190" s="219">
        <f t="shared" si="2"/>
        <v>185</v>
      </c>
      <c r="B190" s="170" t="s">
        <v>319</v>
      </c>
      <c r="C190" s="166">
        <v>370</v>
      </c>
      <c r="D190" s="166">
        <v>370</v>
      </c>
      <c r="E190" s="221"/>
    </row>
    <row r="191" spans="1:5" s="163" customFormat="1" ht="15.75">
      <c r="A191" s="219">
        <f t="shared" si="2"/>
        <v>186</v>
      </c>
      <c r="B191" s="170" t="s">
        <v>415</v>
      </c>
      <c r="C191" s="166">
        <v>583.5</v>
      </c>
      <c r="D191" s="166">
        <f>+C191</f>
        <v>583.5</v>
      </c>
      <c r="E191" s="221"/>
    </row>
    <row r="192" spans="1:5" s="163" customFormat="1" ht="15.75">
      <c r="A192" s="219">
        <f t="shared" si="2"/>
        <v>187</v>
      </c>
      <c r="B192" s="165" t="s">
        <v>320</v>
      </c>
      <c r="C192" s="166">
        <v>1600</v>
      </c>
      <c r="D192" s="166">
        <v>1600</v>
      </c>
      <c r="E192" s="220"/>
    </row>
    <row r="193" spans="1:5" s="163" customFormat="1" ht="15.75">
      <c r="A193" s="219">
        <f t="shared" si="2"/>
        <v>188</v>
      </c>
      <c r="B193" s="165" t="s">
        <v>321</v>
      </c>
      <c r="C193" s="166">
        <v>23930.31</v>
      </c>
      <c r="D193" s="166">
        <v>23930.31</v>
      </c>
      <c r="E193" s="220"/>
    </row>
    <row r="194" spans="1:5" s="163" customFormat="1" ht="15.75">
      <c r="A194" s="219">
        <f t="shared" si="2"/>
        <v>189</v>
      </c>
      <c r="B194" s="165" t="s">
        <v>322</v>
      </c>
      <c r="C194" s="166">
        <v>54220.76</v>
      </c>
      <c r="D194" s="166">
        <v>54220.76</v>
      </c>
      <c r="E194" s="220"/>
    </row>
    <row r="195" spans="1:5" s="163" customFormat="1" ht="15.75">
      <c r="A195" s="219">
        <f t="shared" si="2"/>
        <v>190</v>
      </c>
      <c r="B195" s="165" t="s">
        <v>323</v>
      </c>
      <c r="C195" s="166">
        <v>135598.59</v>
      </c>
      <c r="D195" s="166">
        <v>135598.59</v>
      </c>
      <c r="E195" s="220"/>
    </row>
    <row r="196" spans="1:5" s="163" customFormat="1" ht="15.75">
      <c r="A196" s="219">
        <f t="shared" si="2"/>
        <v>191</v>
      </c>
      <c r="B196" s="173" t="s">
        <v>99</v>
      </c>
      <c r="C196" s="174">
        <v>992000</v>
      </c>
      <c r="D196" s="166">
        <v>992000</v>
      </c>
      <c r="E196" s="220"/>
    </row>
    <row r="197" spans="1:5" s="163" customFormat="1" ht="15.75">
      <c r="A197" s="219">
        <f t="shared" si="2"/>
        <v>192</v>
      </c>
      <c r="B197" s="170" t="s">
        <v>324</v>
      </c>
      <c r="C197" s="166">
        <v>39185.86</v>
      </c>
      <c r="D197" s="166">
        <v>39185.86</v>
      </c>
      <c r="E197" s="220"/>
    </row>
    <row r="198" spans="1:5" s="163" customFormat="1" ht="15.75">
      <c r="A198" s="219">
        <f t="shared" si="2"/>
        <v>193</v>
      </c>
      <c r="B198" s="170" t="s">
        <v>325</v>
      </c>
      <c r="C198" s="166">
        <v>370</v>
      </c>
      <c r="D198" s="166">
        <v>370</v>
      </c>
      <c r="E198" s="222"/>
    </row>
    <row r="199" spans="1:5" s="163" customFormat="1" ht="15.75">
      <c r="A199" s="219">
        <f t="shared" si="2"/>
        <v>194</v>
      </c>
      <c r="B199" s="165" t="s">
        <v>326</v>
      </c>
      <c r="C199" s="166">
        <v>3934.94</v>
      </c>
      <c r="D199" s="166">
        <v>3934.94</v>
      </c>
      <c r="E199" s="223"/>
    </row>
    <row r="200" spans="1:5" s="163" customFormat="1" ht="15.75">
      <c r="A200" s="219">
        <f aca="true" t="shared" si="3" ref="A200:A207">1+A199</f>
        <v>195</v>
      </c>
      <c r="B200" s="165" t="s">
        <v>430</v>
      </c>
      <c r="C200" s="166">
        <v>5550</v>
      </c>
      <c r="D200" s="167">
        <v>5550</v>
      </c>
      <c r="E200" s="223"/>
    </row>
    <row r="201" spans="1:5" s="163" customFormat="1" ht="15.75">
      <c r="A201" s="219">
        <f t="shared" si="3"/>
        <v>196</v>
      </c>
      <c r="B201" s="178" t="s">
        <v>327</v>
      </c>
      <c r="C201" s="166">
        <v>565</v>
      </c>
      <c r="D201" s="167">
        <v>565</v>
      </c>
      <c r="E201" s="223"/>
    </row>
    <row r="202" spans="1:5" s="163" customFormat="1" ht="15.75">
      <c r="A202" s="219">
        <f t="shared" si="3"/>
        <v>197</v>
      </c>
      <c r="B202" s="178" t="s">
        <v>328</v>
      </c>
      <c r="C202" s="166">
        <v>1210</v>
      </c>
      <c r="D202" s="167">
        <v>1210</v>
      </c>
      <c r="E202" s="223"/>
    </row>
    <row r="203" spans="1:5" s="163" customFormat="1" ht="15.75">
      <c r="A203" s="219">
        <f t="shared" si="3"/>
        <v>198</v>
      </c>
      <c r="B203" s="179" t="s">
        <v>329</v>
      </c>
      <c r="C203" s="166">
        <v>640</v>
      </c>
      <c r="D203" s="167">
        <v>640</v>
      </c>
      <c r="E203" s="223"/>
    </row>
    <row r="204" spans="1:5" s="163" customFormat="1" ht="15.75">
      <c r="A204" s="219">
        <f t="shared" si="3"/>
        <v>199</v>
      </c>
      <c r="B204" s="178" t="s">
        <v>330</v>
      </c>
      <c r="C204" s="166">
        <v>540</v>
      </c>
      <c r="D204" s="167">
        <v>540</v>
      </c>
      <c r="E204" s="223"/>
    </row>
    <row r="205" spans="1:5" s="163" customFormat="1" ht="15.75">
      <c r="A205" s="219">
        <f t="shared" si="3"/>
        <v>200</v>
      </c>
      <c r="B205" s="178" t="s">
        <v>331</v>
      </c>
      <c r="C205" s="166">
        <v>417.95</v>
      </c>
      <c r="D205" s="166">
        <v>417.95</v>
      </c>
      <c r="E205" s="223"/>
    </row>
    <row r="206" spans="1:5" s="163" customFormat="1" ht="15.75">
      <c r="A206" s="219">
        <f t="shared" si="3"/>
        <v>201</v>
      </c>
      <c r="B206" s="178" t="s">
        <v>332</v>
      </c>
      <c r="C206" s="166">
        <v>70</v>
      </c>
      <c r="D206" s="166">
        <v>70</v>
      </c>
      <c r="E206" s="223"/>
    </row>
    <row r="207" spans="1:5" s="163" customFormat="1" ht="15.75">
      <c r="A207" s="219">
        <f t="shared" si="3"/>
        <v>202</v>
      </c>
      <c r="B207" s="165" t="s">
        <v>333</v>
      </c>
      <c r="C207" s="166">
        <v>4524.9</v>
      </c>
      <c r="D207" s="166">
        <v>4524.9</v>
      </c>
      <c r="E207" s="223"/>
    </row>
    <row r="208" spans="1:5" s="163" customFormat="1" ht="16.5" thickBot="1">
      <c r="A208" s="224"/>
      <c r="B208" s="225"/>
      <c r="C208" s="226">
        <f>SUM(C6:C207)</f>
        <v>849090199.53</v>
      </c>
      <c r="D208" s="226">
        <f>SUM(D6:D207)</f>
        <v>849090199.53</v>
      </c>
      <c r="E208" s="227"/>
    </row>
    <row r="210" ht="12.75">
      <c r="C210" s="233"/>
    </row>
  </sheetData>
  <sheetProtection/>
  <printOptions/>
  <pageMargins left="0.75" right="0.75" top="1" bottom="1" header="0.5" footer="0.5"/>
  <pageSetup horizontalDpi="600" verticalDpi="600" orientation="portrait" paperSize="9" scale="65" r:id="rId1"/>
  <rowBreaks count="3" manualBreakCount="3">
    <brk id="59" max="4" man="1"/>
    <brk id="112" max="4" man="1"/>
    <brk id="17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"/>
  <sheetViews>
    <sheetView view="pageBreakPreview" zoomScale="60" zoomScalePageLayoutView="0" workbookViewId="0" topLeftCell="A1">
      <selection activeCell="I1" sqref="I1"/>
    </sheetView>
  </sheetViews>
  <sheetFormatPr defaultColWidth="9.140625" defaultRowHeight="15"/>
  <cols>
    <col min="1" max="1" width="27.140625" style="109" customWidth="1"/>
    <col min="2" max="2" width="18.421875" style="109" customWidth="1"/>
    <col min="3" max="3" width="14.421875" style="109" customWidth="1"/>
    <col min="4" max="4" width="16.7109375" style="109" customWidth="1"/>
    <col min="5" max="6" width="14.421875" style="109" customWidth="1"/>
    <col min="7" max="16384" width="9.140625" style="109" customWidth="1"/>
  </cols>
  <sheetData>
    <row r="1" spans="1:6" ht="15.75">
      <c r="A1" s="259" t="s">
        <v>334</v>
      </c>
      <c r="B1" s="259"/>
      <c r="C1" s="259"/>
      <c r="D1" s="259"/>
      <c r="E1" s="259"/>
      <c r="F1" s="259"/>
    </row>
    <row r="2" spans="1:6" ht="15.75">
      <c r="A2" s="259" t="s">
        <v>335</v>
      </c>
      <c r="B2" s="259"/>
      <c r="C2" s="259"/>
      <c r="D2" s="259"/>
      <c r="E2" s="259"/>
      <c r="F2" s="259"/>
    </row>
    <row r="3" spans="1:6" ht="15.75">
      <c r="A3" s="111"/>
      <c r="B3" s="111"/>
      <c r="C3" s="111"/>
      <c r="D3" s="111"/>
      <c r="E3" s="111"/>
      <c r="F3" s="111"/>
    </row>
    <row r="4" spans="1:6" ht="63">
      <c r="A4" s="112" t="s">
        <v>189</v>
      </c>
      <c r="B4" s="112" t="s">
        <v>336</v>
      </c>
      <c r="C4" s="112" t="s">
        <v>337</v>
      </c>
      <c r="D4" s="112" t="s">
        <v>338</v>
      </c>
      <c r="E4" s="112" t="s">
        <v>339</v>
      </c>
      <c r="F4" s="112" t="s">
        <v>340</v>
      </c>
    </row>
    <row r="5" spans="1:6" ht="15.75">
      <c r="A5" s="114"/>
      <c r="B5" s="114"/>
      <c r="C5" s="114"/>
      <c r="D5" s="114" t="s">
        <v>14</v>
      </c>
      <c r="E5" s="114" t="s">
        <v>14</v>
      </c>
      <c r="F5" s="114" t="s">
        <v>14</v>
      </c>
    </row>
    <row r="6" spans="1:6" ht="15.75">
      <c r="A6" s="115"/>
      <c r="B6" s="115"/>
      <c r="C6" s="115"/>
      <c r="D6" s="115"/>
      <c r="E6" s="115"/>
      <c r="F6" s="115"/>
    </row>
    <row r="7" spans="1:6" ht="15.75">
      <c r="A7" s="115"/>
      <c r="B7" s="115"/>
      <c r="C7" s="115"/>
      <c r="D7" s="115"/>
      <c r="E7" s="115"/>
      <c r="F7" s="115"/>
    </row>
    <row r="8" spans="1:6" ht="15.75">
      <c r="A8" s="115"/>
      <c r="B8" s="115"/>
      <c r="C8" s="115"/>
      <c r="D8" s="115"/>
      <c r="E8" s="115"/>
      <c r="F8" s="115"/>
    </row>
    <row r="9" spans="1:6" ht="15.75">
      <c r="A9" s="115"/>
      <c r="B9" s="115"/>
      <c r="C9" s="115"/>
      <c r="D9" s="115"/>
      <c r="E9" s="115"/>
      <c r="F9" s="115"/>
    </row>
    <row r="10" spans="1:6" ht="15.75">
      <c r="A10" s="115"/>
      <c r="B10" s="115"/>
      <c r="C10" s="115"/>
      <c r="D10" s="115"/>
      <c r="E10" s="115"/>
      <c r="F10" s="115"/>
    </row>
    <row r="11" spans="1:6" ht="15.75">
      <c r="A11" s="115"/>
      <c r="B11" s="115"/>
      <c r="C11" s="111"/>
      <c r="D11" s="115"/>
      <c r="E11" s="115"/>
      <c r="F11" s="115"/>
    </row>
    <row r="12" spans="1:6" ht="15.75">
      <c r="A12" s="115"/>
      <c r="B12" s="115"/>
      <c r="C12" s="153" t="s">
        <v>341</v>
      </c>
      <c r="D12" s="115"/>
      <c r="E12" s="115"/>
      <c r="F12" s="115"/>
    </row>
    <row r="13" spans="1:6" ht="15.75">
      <c r="A13" s="115"/>
      <c r="B13" s="115"/>
      <c r="C13" s="115"/>
      <c r="D13" s="115"/>
      <c r="E13" s="115"/>
      <c r="F13" s="115"/>
    </row>
    <row r="14" spans="1:6" ht="15.75">
      <c r="A14" s="115"/>
      <c r="B14" s="115"/>
      <c r="C14" s="115"/>
      <c r="D14" s="115"/>
      <c r="E14" s="115"/>
      <c r="F14" s="115"/>
    </row>
    <row r="15" spans="1:6" ht="15.75">
      <c r="A15" s="115"/>
      <c r="B15" s="115"/>
      <c r="C15" s="115"/>
      <c r="D15" s="115"/>
      <c r="E15" s="115"/>
      <c r="F15" s="115"/>
    </row>
    <row r="16" spans="1:6" ht="15.75">
      <c r="A16" s="115"/>
      <c r="B16" s="115"/>
      <c r="C16" s="115"/>
      <c r="D16" s="115"/>
      <c r="E16" s="115"/>
      <c r="F16" s="115"/>
    </row>
    <row r="17" spans="1:6" ht="15.75">
      <c r="A17" s="115"/>
      <c r="B17" s="115"/>
      <c r="C17" s="115"/>
      <c r="D17" s="115"/>
      <c r="E17" s="115"/>
      <c r="F17" s="115"/>
    </row>
    <row r="18" spans="1:6" ht="15.75">
      <c r="A18" s="115"/>
      <c r="B18" s="115"/>
      <c r="C18" s="115"/>
      <c r="D18" s="115"/>
      <c r="E18" s="115"/>
      <c r="F18" s="115"/>
    </row>
    <row r="19" spans="1:6" ht="15.75">
      <c r="A19" s="126"/>
      <c r="B19" s="126"/>
      <c r="C19" s="126"/>
      <c r="D19" s="126"/>
      <c r="E19" s="126"/>
      <c r="F19" s="126"/>
    </row>
    <row r="20" spans="1:6" ht="15.75">
      <c r="A20" s="111"/>
      <c r="B20" s="111"/>
      <c r="C20" s="111"/>
      <c r="D20" s="111"/>
      <c r="E20" s="111"/>
      <c r="F20" s="111"/>
    </row>
    <row r="21" ht="12.75">
      <c r="I21" s="120" t="s">
        <v>342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2010-12-19T13:11:39Z</cp:lastPrinted>
  <dcterms:created xsi:type="dcterms:W3CDTF">2006-09-16T00:00:00Z</dcterms:created>
  <dcterms:modified xsi:type="dcterms:W3CDTF">2011-04-08T09:41:56Z</dcterms:modified>
  <cp:category/>
  <cp:version/>
  <cp:contentType/>
  <cp:contentStatus/>
</cp:coreProperties>
</file>